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rrição" sheetId="1" state="visible" r:id="rId2"/>
    <sheet name="Tabela_de_Alíquotas" sheetId="2" state="visible" r:id="rId3"/>
  </sheets>
  <definedNames>
    <definedName function="false" hidden="false" localSheetId="0" name="Print_Area" vbProcedure="false">Varrição!$A$1:$J$74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<sst xmlns="http://schemas.openxmlformats.org/spreadsheetml/2006/main" count="172" uniqueCount="136">
  <si>
    <t xml:space="preserve">Planilha de Custos – Serviço de Varrição – 09/03/2021</t>
  </si>
  <si>
    <t xml:space="preserve">Custo Mensal de Mão de obra</t>
  </si>
  <si>
    <t xml:space="preserve">Salário Categoria</t>
  </si>
  <si>
    <t xml:space="preserve">Quantidade</t>
  </si>
  <si>
    <t xml:space="preserve">Composição Salarial</t>
  </si>
  <si>
    <t xml:space="preserve">Profissional</t>
  </si>
  <si>
    <t xml:space="preserve">Salário Mínimo</t>
  </si>
  <si>
    <t xml:space="preserve">Insalubridade
40 %</t>
  </si>
  <si>
    <t xml:space="preserve">Salário
Bruto</t>
  </si>
  <si>
    <t xml:space="preserve">Varredeira</t>
  </si>
  <si>
    <t xml:space="preserve">Salário Bruto</t>
  </si>
  <si>
    <t xml:space="preserve">CONVENÇÃO COLETIVA DE TRABALHO 2021/2021 NÚMERO DE REGISTRO NO MTE: MG000324/2021 </t>
  </si>
  <si>
    <t xml:space="preserve">Auxilio Transporte</t>
  </si>
  <si>
    <t xml:space="preserve">Auxilio Alimentação
</t>
  </si>
  <si>
    <t xml:space="preserve">Desconto Auxilio Alimentação</t>
  </si>
  <si>
    <t xml:space="preserve">Cesta Básica Mensal</t>
  </si>
  <si>
    <t xml:space="preserve">Cesta de Natal</t>
  </si>
  <si>
    <t xml:space="preserve">Cesta de Gratificação de Férias</t>
  </si>
  <si>
    <t xml:space="preserve">Total</t>
  </si>
  <si>
    <t xml:space="preserve">-</t>
  </si>
  <si>
    <t xml:space="preserve">Total de Benefícios</t>
  </si>
  <si>
    <t xml:space="preserve">Encargos Trabalhistas</t>
  </si>
  <si>
    <t xml:space="preserve">INSS</t>
  </si>
  <si>
    <t xml:space="preserve">Sistema S</t>
  </si>
  <si>
    <t xml:space="preserve">Salário Educação</t>
  </si>
  <si>
    <t xml:space="preserve">FGTS</t>
  </si>
  <si>
    <t xml:space="preserve">Seguro Acidente de Trabalho (RAT X FAT)</t>
  </si>
  <si>
    <t xml:space="preserve">Total de Encargos Trabalhistas</t>
  </si>
  <si>
    <t xml:space="preserve">13º Salário</t>
  </si>
  <si>
    <t xml:space="preserve">Incidência de Encargos Sobre o 13º Salário</t>
  </si>
  <si>
    <t xml:space="preserve">Total de 13º</t>
  </si>
  <si>
    <t xml:space="preserve">Provisão de Rescisão</t>
  </si>
  <si>
    <t xml:space="preserve">Aviso Prévio Indenizado</t>
  </si>
  <si>
    <t xml:space="preserve">Incidência de FGTS sem aviso prévio indenizado</t>
  </si>
  <si>
    <t xml:space="preserve">Multa do FGTS e Contribuições sociais s/aviso prévio indenizado</t>
  </si>
  <si>
    <t xml:space="preserve">Aviso Prévio Trabalhado</t>
  </si>
  <si>
    <t xml:space="preserve">Incidência de FGTS sem aviso prévio trabalhado</t>
  </si>
  <si>
    <t xml:space="preserve">Multa de FGTS e contribuições do aviso prévio trabalhado</t>
  </si>
  <si>
    <t xml:space="preserve">Total de Provisão de Rescisão de Contrato</t>
  </si>
  <si>
    <t xml:space="preserve">Custo com funcionário Ausente</t>
  </si>
  <si>
    <t xml:space="preserve">Férias e Terço Constitucional de férias</t>
  </si>
  <si>
    <t xml:space="preserve">Ausência por Doença</t>
  </si>
  <si>
    <t xml:space="preserve">Licença Paternidade</t>
  </si>
  <si>
    <t xml:space="preserve">Ausências Legais</t>
  </si>
  <si>
    <t xml:space="preserve">Ausência por Acidente de Trabalho</t>
  </si>
  <si>
    <t xml:space="preserve">Sub Total</t>
  </si>
  <si>
    <t xml:space="preserve">Incidência de encargos sociais e trabalhistas sobre custo de reposição</t>
  </si>
  <si>
    <t xml:space="preserve">Total de gastos com funcionário ausente</t>
  </si>
  <si>
    <t xml:space="preserve">Ferramentas/ EPIs/ EPCs/ Uniformes</t>
  </si>
  <si>
    <t xml:space="preserve">Quant.</t>
  </si>
  <si>
    <t xml:space="preserve">Unidade</t>
  </si>
  <si>
    <t xml:space="preserve">Valor Unitário</t>
  </si>
  <si>
    <t xml:space="preserve">Valor Total</t>
  </si>
  <si>
    <t xml:space="preserve">Máscara cirúrgica descartável (1.725 por mês, considerando 3 máscaras por dia por empregado)</t>
  </si>
  <si>
    <t xml:space="preserve">Link</t>
  </si>
  <si>
    <t xml:space="preserve">Álcool em gel 70% (2 litros de álcool por empregado por mês)</t>
  </si>
  <si>
    <t xml:space="preserve">Litros</t>
  </si>
  <si>
    <t xml:space="preserve">Calça de tecido (Duas calças por empregado ao ano,dividir por 12 para encontrar custo mensal</t>
  </si>
  <si>
    <t xml:space="preserve">Camisa (Três por empregado ao ano, dividir por 12 para encontrar custo mensal)</t>
  </si>
  <si>
    <t xml:space="preserve">Boné modelo árabe (Dois por empregado ao ano, dividir por 12 para encontrar custo mensal)</t>
  </si>
  <si>
    <t xml:space="preserve">Botina de segurança, sem bico de aço (Duas por empregado ao ano, dividir por 12, custo mensal)</t>
  </si>
  <si>
    <t xml:space="preserve">Pares</t>
  </si>
  <si>
    <t xml:space="preserve">Saco de Lixo de 100 L (Pacote de 100 unidades) 25 pacotes por mês</t>
  </si>
  <si>
    <t xml:space="preserve">Pacote</t>
  </si>
  <si>
    <t xml:space="preserve">Carrinho para limpeza pública (vida útil 12 meses, dividir por 12 para encontrar custo mensal)</t>
  </si>
  <si>
    <t xml:space="preserve">Pá quadrada de plástico (vida útil 4 meses)</t>
  </si>
  <si>
    <t xml:space="preserve">Vassourão com cabo (Vida útil 3 meses)</t>
  </si>
  <si>
    <t xml:space="preserve">Rastelo com Cabo (Vida útil 3 meses)</t>
  </si>
  <si>
    <t xml:space="preserve">Luvas de Segurança (Dois pares ao mês por empregado)</t>
  </si>
  <si>
    <t xml:space="preserve">Capa de chuva longa na cor amarela (1 unidade por empregado ao ano, dividir por 12, custo mês)</t>
  </si>
  <si>
    <t xml:space="preserve">Bloqueador Solar (Um litro tem rendimento para cinco pessoas por mês)</t>
  </si>
  <si>
    <t xml:space="preserve">Frasco</t>
  </si>
  <si>
    <t xml:space="preserve">Custo total de EPI’S e Uniforme</t>
  </si>
  <si>
    <t xml:space="preserve">Resumo de Custo com empregado</t>
  </si>
  <si>
    <t xml:space="preserve">Benefícios</t>
  </si>
  <si>
    <t xml:space="preserve">Encargos Previdenciários, FGTS e outras contribuições</t>
  </si>
  <si>
    <t xml:space="preserve">Custo Com Rescisão</t>
  </si>
  <si>
    <t xml:space="preserve">Custo Com Reposição de funcionário Ausente</t>
  </si>
  <si>
    <t xml:space="preserve">Uniforme, Ferramentas e EPI’s</t>
  </si>
  <si>
    <t xml:space="preserve">Custo Total de Empregados, Uniformes, Ferramentas e EPI’s</t>
  </si>
  <si>
    <t xml:space="preserve">Custo total do serviço</t>
  </si>
  <si>
    <t xml:space="preserve">Produção diária por trabalhador  (Metros Lineares)</t>
  </si>
  <si>
    <t xml:space="preserve">Produção Mensal</t>
  </si>
  <si>
    <t xml:space="preserve">Despesa Tributária e Margem de Lucro</t>
  </si>
  <si>
    <t xml:space="preserve">PIS</t>
  </si>
  <si>
    <t xml:space="preserve">COFINS</t>
  </si>
  <si>
    <t xml:space="preserve">ISSQN</t>
  </si>
  <si>
    <t xml:space="preserve">Margem de Lucro</t>
  </si>
  <si>
    <t xml:space="preserve">Despesa Administrativa</t>
  </si>
  <si>
    <t xml:space="preserve">Custo Financeiro Médio do Capital de Giro</t>
  </si>
  <si>
    <t xml:space="preserve">Total de Tributos</t>
  </si>
  <si>
    <t xml:space="preserve">Custo Total de Encargos Sociais , Trabalhistas  e Tributos</t>
  </si>
  <si>
    <t xml:space="preserve">Custo do metro de varrição</t>
  </si>
  <si>
    <t xml:space="preserve">Obs.: Considerando empresa de prestação de serviço tributada pelo lucro presumido</t>
  </si>
  <si>
    <t xml:space="preserve">Memória de Cálculo Vale Transporte: 3,05x2 = 6,10 x26 = 158,60 – 65,34 = 93,26</t>
  </si>
  <si>
    <t xml:space="preserve">Resumo do Custo Total</t>
  </si>
  <si>
    <t xml:space="preserve">Podendo o empregador Efetuar o desconto de 6% sobre o Salário Base do Empregado</t>
  </si>
  <si>
    <t xml:space="preserve">Mensal</t>
  </si>
  <si>
    <t xml:space="preserve">Salário Base 1,138,02 x 6% = R$ 68,28</t>
  </si>
  <si>
    <t xml:space="preserve">Anual</t>
  </si>
  <si>
    <t xml:space="preserve">Prestação de Serviço</t>
  </si>
  <si>
    <t xml:space="preserve">Empresas de serviços de limpeza, obras, vigilância, construção de imóveis e serviços advocatícios</t>
  </si>
  <si>
    <t xml:space="preserve">Base de Cálculo</t>
  </si>
  <si>
    <t xml:space="preserve">Lucro Presumido</t>
  </si>
  <si>
    <t xml:space="preserve">Lucro Real</t>
  </si>
  <si>
    <t xml:space="preserve">Simples</t>
  </si>
  <si>
    <t xml:space="preserve">Receita bruta em 12 meses</t>
  </si>
  <si>
    <t xml:space="preserve">Alíquota</t>
  </si>
  <si>
    <t xml:space="preserve">Dedução do valor a ser recolhido</t>
  </si>
  <si>
    <t xml:space="preserve">78 Milhões Ano</t>
  </si>
  <si>
    <t xml:space="preserve">Até 4,8 Milhões Ano</t>
  </si>
  <si>
    <t xml:space="preserve">Até R$ 180.000,00</t>
  </si>
  <si>
    <t xml:space="preserve">4,5%</t>
  </si>
  <si>
    <t xml:space="preserve">Federal</t>
  </si>
  <si>
    <t xml:space="preserve">Faturamento Mensal</t>
  </si>
  <si>
    <t xml:space="preserve">De R$ 180.000,01 a R$ 360.000,00</t>
  </si>
  <si>
    <t xml:space="preserve">9%</t>
  </si>
  <si>
    <t xml:space="preserve">R$ 8.100,00</t>
  </si>
  <si>
    <t xml:space="preserve">De R$ 360.000,01 a R$ 720.000,00</t>
  </si>
  <si>
    <t xml:space="preserve">10,2%</t>
  </si>
  <si>
    <t xml:space="preserve">R$ 12.420,00</t>
  </si>
  <si>
    <t xml:space="preserve">IRPJ</t>
  </si>
  <si>
    <t xml:space="preserve">Receita Bruta do Trimestre</t>
  </si>
  <si>
    <t xml:space="preserve">De R$ 720.000,01 a R$ 1.800.000,00</t>
  </si>
  <si>
    <t xml:space="preserve">14%</t>
  </si>
  <si>
    <t xml:space="preserve">R$ 39.780,00</t>
  </si>
  <si>
    <t xml:space="preserve">CSLL</t>
  </si>
  <si>
    <t xml:space="preserve">De R$ 1.800.000,01 a R$ 3.600.000,00</t>
  </si>
  <si>
    <t xml:space="preserve">22%</t>
  </si>
  <si>
    <t xml:space="preserve">R$ 183.780,00</t>
  </si>
  <si>
    <t xml:space="preserve">Municipal</t>
  </si>
  <si>
    <t xml:space="preserve">Valor do Serviço</t>
  </si>
  <si>
    <t xml:space="preserve">De R$ 3.600.000,01 a R$ 4.800.000,00</t>
  </si>
  <si>
    <t xml:space="preserve">33%</t>
  </si>
  <si>
    <t xml:space="preserve">R$ 828.000,00</t>
  </si>
  <si>
    <t xml:space="preserve">Fonte: http://www.sebrae-sc.com.br/leis/default.asp?vcdtexto=4923&amp;%5E%5E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</si>
</sst>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0.00"/>
    <numFmt numFmtId="167" formatCode="[$R$-416]\ #,##0.00;[RED]\-[$R$-416]\ #,##0.00"/>
    <numFmt numFmtId="168" formatCode="0.00%"/>
    <numFmt numFmtId="169" formatCode="#,##0"/>
    <numFmt numFmtId="170" formatCode="DD/MM/YY"/>
    <numFmt numFmtId="171" formatCode="DD/MM/YYYY"/>
    <numFmt numFmtId="172" formatCode="#,##0.0000"/>
    <numFmt numFmtId="173" formatCode="@"/>
  </numFmts>
  <fonts count="15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1"/>
      <family val="0"/>
      <charset val="1"/>
    </font>
    <font>
      <b val="true"/>
      <sz val="9"/>
      <color rgb="FF000000"/>
      <name val="Arial1"/>
      <family val="0"/>
      <charset val="1"/>
    </font>
    <font>
      <b val="true"/>
      <sz val="9"/>
      <color rgb="FF3333FF"/>
      <name val="Arial1"/>
      <family val="0"/>
      <charset val="1"/>
    </font>
    <font>
      <u val="single"/>
      <sz val="11"/>
      <color rgb="FF0563C1"/>
      <name val="Arial"/>
      <family val="0"/>
      <charset val="1"/>
    </font>
    <font>
      <sz val="9"/>
      <color rgb="FF000000"/>
      <name val="Noto sans"/>
      <family val="0"/>
      <charset val="1"/>
    </font>
    <font>
      <b val="true"/>
      <i val="true"/>
      <sz val="9"/>
      <color rgb="FF000000"/>
      <name val="Arial1"/>
      <family val="0"/>
      <charset val="1"/>
    </font>
    <font>
      <sz val="9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000000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  <fill>
      <patternFill patternType="solid">
        <fgColor rgb="FFB2B2B2"/>
        <bgColor rgb="FF999999"/>
      </patternFill>
    </fill>
    <fill>
      <patternFill patternType="solid">
        <fgColor rgb="FF999999"/>
        <bgColor rgb="FF8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5" fillId="4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4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6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5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563C1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submarino.com.br/produto/1787942287/mascara-cirurgica-tripla-caixa-com-50-unidades?opn=XMLGOOGLE&amp;sellerid=34628175000160" TargetMode="External"/><Relationship Id="rId2" Type="http://schemas.openxmlformats.org/officeDocument/2006/relationships/hyperlink" Target="https://produto.mercadolivre.com.br/MLB-1738398488-alcool-gel-70-galo-5-litros-_JM?matt_tool=14520536&amp;matt_word=&amp;matt_source=google&amp;matt_campaign_id=6543332358&amp;matt_ad_group_id=81348406231&amp;matt_match_type=&amp;matt_network=u&amp;matt_device=c&amp;matt_creative=385122" TargetMode="External"/><Relationship Id="rId3" Type="http://schemas.openxmlformats.org/officeDocument/2006/relationships/hyperlink" Target="https://www.hmloja.com.br/calca-brim-uniforme-profissional" TargetMode="External"/><Relationship Id="rId4" Type="http://schemas.openxmlformats.org/officeDocument/2006/relationships/hyperlink" Target="https://www.hmloja.com.br/camisa-brim-manga-curta-uniforme-profissional-cinza" TargetMode="External"/><Relationship Id="rId5" Type="http://schemas.openxmlformats.org/officeDocument/2006/relationships/hyperlink" Target="https://www.superepi.com.br/bone-arabe-de-helanca-cinza-chumbo-sayro-p1051847?tsid=16" TargetMode="External"/><Relationship Id="rId6" Type="http://schemas.openxmlformats.org/officeDocument/2006/relationships/hyperlink" Target="https://www.alexshoes.com.br/Bota-Premium-Kadesh-33201-Preto-TAM-44-ao-48~25300~1866~146~---------TAM-GRANDES-POR-MARCA--MASC~KADESH" TargetMode="External"/><Relationship Id="rId7" Type="http://schemas.openxmlformats.org/officeDocument/2006/relationships/hyperlink" Target="https://www.casaamazonas.com/home/descartaveis/saco-de-lixo-100l-c100?parceiro=9708" TargetMode="External"/><Relationship Id="rId8" Type="http://schemas.openxmlformats.org/officeDocument/2006/relationships/hyperlink" Target="https://jwseufornecedor.lojaintegrada.com.br/contentor-plastico-120l?utm_source=Site&amp;utm_medium=GoogleMerchant&amp;utm_campaign=GoogleMerchant&amp;sku=C120p" TargetMode="External"/><Relationship Id="rId9" Type="http://schemas.openxmlformats.org/officeDocument/2006/relationships/hyperlink" Target="http://www.gimba.com.br/pa-de-lixo/pa-de-lixo-plastica-cabo-80cm-vermelho-1-un-oliveira-e-azevedo/?PID=3242&amp;utm_source=googleshopping&amp;utm_medium=googleshopping&amp;utm_campaign=googleshopping&amp;gclid=EAIaIQobChMIxJKL0vXP6gIVwQqRCh0L1wjMEAkYBSABEgI3Q_D_BwE" TargetMode="External"/><Relationship Id="rId10" Type="http://schemas.openxmlformats.org/officeDocument/2006/relationships/hyperlink" Target="https://www.gimba.com.br/vassoura/vassoura-piacava-sintetica-60cm-cabo-de-madeira-120m-1-un-camponesa/?PID=18493&amp;utm_source=googleshopping&amp;utm_medium=googleshopping&amp;utm_campaign=googleshopping&amp;gclid=CjwKCAjwr7X4BRA4EiwAUXjbt4J9UpAlBKPglCeJoysVsBREBPy4m0ps" TargetMode="External"/><Relationship Id="rId11" Type="http://schemas.openxmlformats.org/officeDocument/2006/relationships/hyperlink" Target="https://www.palaciodasferramentas.com.br/produto/6624/cortadores-de-grama--rocadeiras/acessorios-para-jardim/vassoura-ancinho-para-jardim-fixa-s-cabo-palisad/?campaign_id=1&amp;campaign_source_id=3&amp;campaign_source=gshopping&amp;utm_source=google%20shopping&amp;utm_me" TargetMode="External"/><Relationship Id="rId12" Type="http://schemas.openxmlformats.org/officeDocument/2006/relationships/hyperlink" Target="https://www.bhepi.com.br/luva-vaqueta-mista-petroleira?utm_source=Site&amp;utm_medium=GoogleMerchant&amp;utm_campaign=GoogleMerchant&amp;gclid=Cj0KCQiAk53-BRD0ARIsAJuNhpuVm3G9Y-xnrAaWnvhf9qtFLaQzrz0eWnZRJgB-FXz_BQnoDLhQZWkaAtCmEALw_wcB" TargetMode="External"/><Relationship Id="rId13" Type="http://schemas.openxmlformats.org/officeDocument/2006/relationships/hyperlink" Target="https://epi360.com.br/capa-de-chuva-c-capuz-laminada-amarela.html" TargetMode="External"/><Relationship Id="rId14" Type="http://schemas.openxmlformats.org/officeDocument/2006/relationships/hyperlink" Target="https://www.palaciodasferramentas.com.br/produto/4975/epi/protetor-solar-repelentes-luvas-quimicas/protetor-solar-fps-30-10l-bombona-nutriex/?campaign_id=1&amp;campaign_source_id=3&amp;campaign_source=gshopping&amp;utm_source=google%20shopping&amp;utm_medium=cpc&amp;utm_camp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74" activeCellId="0" sqref="J74"/>
    </sheetView>
  </sheetViews>
  <sheetFormatPr defaultRowHeight="15" zeroHeight="false" outlineLevelRow="0" outlineLevelCol="0"/>
  <cols>
    <col collapsed="false" customWidth="true" hidden="false" outlineLevel="0" max="1" min="1" style="0" width="1.5"/>
    <col collapsed="false" customWidth="true" hidden="false" outlineLevel="0" max="2" min="2" style="0" width="23"/>
    <col collapsed="false" customWidth="true" hidden="false" outlineLevel="0" max="3" min="3" style="0" width="9.75"/>
    <col collapsed="false" customWidth="true" hidden="false" outlineLevel="0" max="4" min="4" style="0" width="12.5"/>
    <col collapsed="false" customWidth="true" hidden="false" outlineLevel="0" max="5" min="5" style="0" width="14.75"/>
    <col collapsed="false" customWidth="true" hidden="false" outlineLevel="0" max="6" min="6" style="0" width="14.38"/>
    <col collapsed="false" customWidth="true" hidden="false" outlineLevel="0" max="7" min="7" style="0" width="11"/>
    <col collapsed="false" customWidth="true" hidden="false" outlineLevel="0" max="8" min="8" style="0" width="12.38"/>
    <col collapsed="false" customWidth="true" hidden="false" outlineLevel="0" max="9" min="9" style="0" width="17"/>
    <col collapsed="false" customWidth="true" hidden="false" outlineLevel="0" max="10" min="10" style="0" width="14.13"/>
    <col collapsed="false" customWidth="true" hidden="false" outlineLevel="0" max="11" min="11" style="0" width="21.25"/>
    <col collapsed="false" customWidth="true" hidden="false" outlineLevel="0" max="12" min="12" style="0" width="23"/>
    <col collapsed="false" customWidth="true" hidden="false" outlineLevel="0" max="13" min="13" style="0" width="10.27"/>
    <col collapsed="false" customWidth="true" hidden="false" outlineLevel="0" max="14" min="14" style="0" width="19.27"/>
    <col collapsed="false" customWidth="true" hidden="false" outlineLevel="0" max="15" min="15" style="0" width="9.75"/>
    <col collapsed="false" customWidth="true" hidden="false" outlineLevel="0" max="17" min="16" style="0" width="10.38"/>
    <col collapsed="false" customWidth="true" hidden="false" outlineLevel="0" max="26" min="18" style="0" width="8.63"/>
    <col collapsed="false" customWidth="true" hidden="false" outlineLevel="0" max="1025" min="27" style="0" width="12.63"/>
  </cols>
  <sheetData>
    <row r="1" customFormat="false" ht="8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28.5" hidden="false" customHeight="true" outlineLevel="0" collapsed="false">
      <c r="A2" s="1"/>
      <c r="B2" s="3" t="s">
        <v>0</v>
      </c>
      <c r="C2" s="3"/>
      <c r="D2" s="3"/>
      <c r="E2" s="3"/>
      <c r="F2" s="3"/>
      <c r="G2" s="3"/>
      <c r="H2" s="3"/>
      <c r="I2" s="3"/>
      <c r="J2" s="3"/>
      <c r="K2" s="4"/>
      <c r="L2" s="2"/>
      <c r="M2" s="4"/>
      <c r="N2" s="4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6.5" hidden="false" customHeight="true" outlineLevel="0" collapsed="false">
      <c r="A3" s="1"/>
      <c r="B3" s="5" t="s">
        <v>1</v>
      </c>
      <c r="C3" s="5"/>
      <c r="D3" s="5"/>
      <c r="E3" s="5"/>
      <c r="F3" s="5"/>
      <c r="G3" s="5"/>
      <c r="H3" s="5"/>
      <c r="I3" s="5"/>
      <c r="J3" s="5"/>
      <c r="K3" s="6"/>
      <c r="L3" s="2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6.5" hidden="false" customHeight="true" outlineLevel="0" collapsed="false">
      <c r="A4" s="1"/>
      <c r="B4" s="7" t="s">
        <v>2</v>
      </c>
      <c r="C4" s="8" t="n">
        <v>1138.02</v>
      </c>
      <c r="D4" s="3" t="s">
        <v>3</v>
      </c>
      <c r="E4" s="3"/>
      <c r="F4" s="3"/>
      <c r="G4" s="3"/>
      <c r="H4" s="3" t="s">
        <v>4</v>
      </c>
      <c r="I4" s="3"/>
      <c r="J4" s="3"/>
      <c r="K4" s="6"/>
      <c r="L4" s="2"/>
      <c r="M4" s="6"/>
      <c r="N4" s="6"/>
      <c r="O4" s="6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24" hidden="false" customHeight="true" outlineLevel="0" collapsed="false">
      <c r="A5" s="1"/>
      <c r="B5" s="9" t="s">
        <v>5</v>
      </c>
      <c r="C5" s="9"/>
      <c r="D5" s="3"/>
      <c r="E5" s="3"/>
      <c r="F5" s="3"/>
      <c r="G5" s="3"/>
      <c r="H5" s="10" t="s">
        <v>6</v>
      </c>
      <c r="I5" s="10" t="s">
        <v>7</v>
      </c>
      <c r="J5" s="10" t="s">
        <v>8</v>
      </c>
      <c r="K5" s="11"/>
      <c r="L5" s="2"/>
      <c r="M5" s="12"/>
      <c r="N5" s="13"/>
      <c r="O5" s="13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6.5" hidden="false" customHeight="true" outlineLevel="0" collapsed="false">
      <c r="A6" s="1"/>
      <c r="B6" s="14" t="s">
        <v>9</v>
      </c>
      <c r="C6" s="14"/>
      <c r="D6" s="15" t="n">
        <v>25</v>
      </c>
      <c r="E6" s="15"/>
      <c r="F6" s="15"/>
      <c r="G6" s="15"/>
      <c r="H6" s="8" t="n">
        <v>1100</v>
      </c>
      <c r="I6" s="8" t="n">
        <f aca="false">H6*0.4</f>
        <v>440</v>
      </c>
      <c r="J6" s="16" t="n">
        <f aca="false">C4+I6</f>
        <v>1578.02</v>
      </c>
      <c r="K6" s="17"/>
      <c r="L6" s="2"/>
      <c r="M6" s="17"/>
      <c r="N6" s="17"/>
      <c r="O6" s="18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6.5" hidden="false" customHeight="true" outlineLevel="0" collapsed="false">
      <c r="A7" s="1"/>
      <c r="B7" s="19" t="s">
        <v>10</v>
      </c>
      <c r="C7" s="19"/>
      <c r="D7" s="19"/>
      <c r="E7" s="19"/>
      <c r="F7" s="19"/>
      <c r="G7" s="19"/>
      <c r="H7" s="19"/>
      <c r="I7" s="19"/>
      <c r="J7" s="20" t="n">
        <f aca="false">J6*D6</f>
        <v>39450.5</v>
      </c>
      <c r="K7" s="21"/>
      <c r="L7" s="2"/>
      <c r="M7" s="17"/>
      <c r="N7" s="17"/>
      <c r="O7" s="18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31.5" hidden="false" customHeight="true" outlineLevel="0" collapsed="false">
      <c r="A8" s="1"/>
      <c r="B8" s="10" t="s">
        <v>11</v>
      </c>
      <c r="C8" s="10"/>
      <c r="D8" s="10" t="s">
        <v>12</v>
      </c>
      <c r="E8" s="10" t="s">
        <v>13</v>
      </c>
      <c r="F8" s="10" t="s">
        <v>14</v>
      </c>
      <c r="G8" s="10" t="s">
        <v>15</v>
      </c>
      <c r="H8" s="10" t="s">
        <v>16</v>
      </c>
      <c r="I8" s="10" t="s">
        <v>17</v>
      </c>
      <c r="J8" s="10" t="s">
        <v>18</v>
      </c>
      <c r="K8" s="2"/>
      <c r="L8" s="2"/>
      <c r="M8" s="17"/>
      <c r="N8" s="17"/>
      <c r="O8" s="18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6.5" hidden="false" customHeight="true" outlineLevel="0" collapsed="false">
      <c r="A9" s="1"/>
      <c r="B9" s="10"/>
      <c r="C9" s="10"/>
      <c r="D9" s="22" t="n">
        <v>93.26</v>
      </c>
      <c r="E9" s="23" t="n">
        <v>13.76</v>
      </c>
      <c r="F9" s="24" t="n">
        <v>0.2</v>
      </c>
      <c r="G9" s="23" t="n">
        <v>180.16</v>
      </c>
      <c r="H9" s="23" t="n">
        <v>180.16</v>
      </c>
      <c r="I9" s="23" t="n">
        <v>180.16</v>
      </c>
      <c r="J9" s="16" t="s">
        <v>19</v>
      </c>
      <c r="K9" s="17"/>
      <c r="L9" s="2"/>
      <c r="M9" s="17"/>
      <c r="N9" s="17"/>
      <c r="O9" s="18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6.5" hidden="false" customHeight="true" outlineLevel="0" collapsed="false">
      <c r="A10" s="1"/>
      <c r="B10" s="10"/>
      <c r="C10" s="10"/>
      <c r="D10" s="25" t="n">
        <f aca="false">D9*25</f>
        <v>2331.5</v>
      </c>
      <c r="E10" s="26" t="n">
        <f aca="false">$D$6*(E9*26)</f>
        <v>8944</v>
      </c>
      <c r="F10" s="27" t="n">
        <f aca="false">E10*F9*-1</f>
        <v>-1788.8</v>
      </c>
      <c r="G10" s="26" t="n">
        <f aca="false">$D$6*G9</f>
        <v>4504</v>
      </c>
      <c r="H10" s="26" t="n">
        <f aca="false">($D$6)*H9/12</f>
        <v>375.333333333333</v>
      </c>
      <c r="I10" s="26" t="n">
        <f aca="false">($D$6)*I9/12</f>
        <v>375.333333333333</v>
      </c>
      <c r="J10" s="28" t="n">
        <f aca="false">SUM(D10:I10)</f>
        <v>14741.36667</v>
      </c>
      <c r="K10" s="17"/>
      <c r="L10" s="2"/>
      <c r="M10" s="17"/>
      <c r="N10" s="17"/>
      <c r="O10" s="18"/>
      <c r="P10" s="1"/>
      <c r="Q10" s="18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6.5" hidden="false" customHeight="true" outlineLevel="0" collapsed="false">
      <c r="A11" s="1"/>
      <c r="B11" s="19" t="s">
        <v>20</v>
      </c>
      <c r="C11" s="19"/>
      <c r="D11" s="19"/>
      <c r="E11" s="19"/>
      <c r="F11" s="19"/>
      <c r="G11" s="19"/>
      <c r="H11" s="19"/>
      <c r="I11" s="19"/>
      <c r="J11" s="20" t="n">
        <f aca="false">J10</f>
        <v>14741.36667</v>
      </c>
      <c r="K11" s="17"/>
      <c r="L11" s="29"/>
      <c r="M11" s="17"/>
      <c r="N11" s="17"/>
      <c r="O11" s="18"/>
      <c r="P11" s="1"/>
      <c r="Q11" s="18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32.25" hidden="false" customHeight="true" outlineLevel="0" collapsed="false">
      <c r="A12" s="1"/>
      <c r="B12" s="30" t="s">
        <v>21</v>
      </c>
      <c r="C12" s="30"/>
      <c r="D12" s="30"/>
      <c r="E12" s="10" t="s">
        <v>22</v>
      </c>
      <c r="F12" s="10" t="s">
        <v>23</v>
      </c>
      <c r="G12" s="10" t="s">
        <v>24</v>
      </c>
      <c r="H12" s="10" t="s">
        <v>25</v>
      </c>
      <c r="I12" s="10" t="s">
        <v>26</v>
      </c>
      <c r="J12" s="10" t="s">
        <v>18</v>
      </c>
      <c r="K12" s="31"/>
      <c r="L12" s="2"/>
      <c r="M12" s="31"/>
      <c r="N12" s="31"/>
      <c r="O12" s="3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customFormat="false" ht="16.5" hidden="false" customHeight="true" outlineLevel="0" collapsed="false">
      <c r="A13" s="1"/>
      <c r="B13" s="33"/>
      <c r="C13" s="33"/>
      <c r="D13" s="33"/>
      <c r="E13" s="34" t="n">
        <v>0.2</v>
      </c>
      <c r="F13" s="34" t="n">
        <v>0.015</v>
      </c>
      <c r="G13" s="34" t="n">
        <v>0.025</v>
      </c>
      <c r="H13" s="34" t="n">
        <v>0.08</v>
      </c>
      <c r="I13" s="34" t="n">
        <v>0.03</v>
      </c>
      <c r="J13" s="35" t="n">
        <f aca="false">SUM(E13:I13)</f>
        <v>0.35</v>
      </c>
      <c r="K13" s="31"/>
      <c r="L13" s="2"/>
      <c r="M13" s="31"/>
      <c r="N13" s="31" t="n">
        <f aca="false">I10+H10+G10+E10+D10</f>
        <v>16530.16667</v>
      </c>
      <c r="O13" s="3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16.5" hidden="false" customHeight="true" outlineLevel="0" collapsed="false">
      <c r="A14" s="1"/>
      <c r="B14" s="33"/>
      <c r="C14" s="33"/>
      <c r="D14" s="33"/>
      <c r="E14" s="8" t="n">
        <f aca="false">E13*($J$7)</f>
        <v>7890.1</v>
      </c>
      <c r="F14" s="8" t="n">
        <f aca="false">F13*$J$7</f>
        <v>591.7575</v>
      </c>
      <c r="G14" s="8" t="n">
        <f aca="false">G13*$J$7</f>
        <v>986.2625</v>
      </c>
      <c r="H14" s="8" t="n">
        <f aca="false">H13*($J$7)</f>
        <v>3156.04</v>
      </c>
      <c r="I14" s="8" t="n">
        <f aca="false">I13*$J$7</f>
        <v>1183.515</v>
      </c>
      <c r="J14" s="16" t="n">
        <f aca="false">SUM(E14:I14)</f>
        <v>13807.675</v>
      </c>
      <c r="K14" s="31"/>
      <c r="L14" s="2"/>
      <c r="M14" s="31"/>
      <c r="N14" s="31" t="n">
        <f aca="false">N13+F10</f>
        <v>14741.36667</v>
      </c>
      <c r="O14" s="3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6.5" hidden="false" customHeight="true" outlineLevel="0" collapsed="false">
      <c r="A15" s="1"/>
      <c r="B15" s="19" t="s">
        <v>27</v>
      </c>
      <c r="C15" s="19"/>
      <c r="D15" s="19"/>
      <c r="E15" s="19"/>
      <c r="F15" s="19"/>
      <c r="G15" s="19"/>
      <c r="H15" s="19"/>
      <c r="I15" s="19"/>
      <c r="J15" s="20" t="n">
        <f aca="false">J14</f>
        <v>13807.675</v>
      </c>
      <c r="K15" s="31"/>
      <c r="L15" s="2"/>
      <c r="M15" s="31"/>
      <c r="N15" s="31"/>
      <c r="O15" s="3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34.5" hidden="false" customHeight="true" outlineLevel="0" collapsed="false">
      <c r="A16" s="1"/>
      <c r="B16" s="30" t="s">
        <v>28</v>
      </c>
      <c r="C16" s="30"/>
      <c r="D16" s="30"/>
      <c r="E16" s="30"/>
      <c r="F16" s="30"/>
      <c r="G16" s="30"/>
      <c r="H16" s="10" t="s">
        <v>28</v>
      </c>
      <c r="I16" s="10" t="s">
        <v>29</v>
      </c>
      <c r="J16" s="10" t="s">
        <v>18</v>
      </c>
      <c r="K16" s="31"/>
      <c r="L16" s="2"/>
      <c r="M16" s="31"/>
      <c r="N16" s="31"/>
      <c r="O16" s="3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6.5" hidden="false" customHeight="true" outlineLevel="0" collapsed="false">
      <c r="A17" s="1"/>
      <c r="B17" s="33"/>
      <c r="C17" s="33"/>
      <c r="D17" s="33"/>
      <c r="E17" s="33"/>
      <c r="F17" s="33"/>
      <c r="G17" s="33"/>
      <c r="H17" s="34" t="n">
        <v>0.0833</v>
      </c>
      <c r="I17" s="34" t="n">
        <f aca="false">J13</f>
        <v>0.35</v>
      </c>
      <c r="J17" s="23"/>
      <c r="K17" s="31"/>
      <c r="L17" s="2"/>
      <c r="M17" s="31"/>
      <c r="N17" s="31"/>
      <c r="O17" s="3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6.5" hidden="false" customHeight="true" outlineLevel="0" collapsed="false">
      <c r="A18" s="1"/>
      <c r="B18" s="33"/>
      <c r="C18" s="33"/>
      <c r="D18" s="33"/>
      <c r="E18" s="33"/>
      <c r="F18" s="33"/>
      <c r="G18" s="33"/>
      <c r="H18" s="8" t="n">
        <f aca="false">H17*($J$7)</f>
        <v>3286.22665</v>
      </c>
      <c r="I18" s="8" t="n">
        <f aca="false">H18*I17</f>
        <v>1150.179328</v>
      </c>
      <c r="J18" s="36" t="n">
        <f aca="false">SUM(H18:I18)</f>
        <v>4436.405978</v>
      </c>
      <c r="K18" s="31"/>
      <c r="L18" s="2"/>
      <c r="M18" s="31"/>
      <c r="N18" s="31"/>
      <c r="O18" s="3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6.5" hidden="false" customHeight="true" outlineLevel="0" collapsed="false">
      <c r="A19" s="1"/>
      <c r="B19" s="19" t="s">
        <v>30</v>
      </c>
      <c r="C19" s="19"/>
      <c r="D19" s="19"/>
      <c r="E19" s="19"/>
      <c r="F19" s="19"/>
      <c r="G19" s="19"/>
      <c r="H19" s="19"/>
      <c r="I19" s="19"/>
      <c r="J19" s="20" t="n">
        <f aca="false">J18</f>
        <v>4436.405978</v>
      </c>
      <c r="K19" s="31"/>
      <c r="L19" s="2"/>
      <c r="M19" s="31"/>
      <c r="N19" s="31"/>
      <c r="O19" s="3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50.25" hidden="false" customHeight="true" outlineLevel="0" collapsed="false">
      <c r="A20" s="1"/>
      <c r="B20" s="30" t="s">
        <v>31</v>
      </c>
      <c r="C20" s="30"/>
      <c r="D20" s="10" t="s">
        <v>32</v>
      </c>
      <c r="E20" s="10" t="s">
        <v>33</v>
      </c>
      <c r="F20" s="10" t="s">
        <v>34</v>
      </c>
      <c r="G20" s="10" t="s">
        <v>35</v>
      </c>
      <c r="H20" s="10" t="s">
        <v>36</v>
      </c>
      <c r="I20" s="10" t="s">
        <v>37</v>
      </c>
      <c r="J20" s="10" t="s">
        <v>18</v>
      </c>
      <c r="K20" s="31"/>
      <c r="L20" s="2"/>
      <c r="M20" s="31"/>
      <c r="N20" s="31"/>
      <c r="O20" s="3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6.5" hidden="false" customHeight="true" outlineLevel="0" collapsed="false">
      <c r="A21" s="1"/>
      <c r="B21" s="33"/>
      <c r="C21" s="33"/>
      <c r="D21" s="34" t="n">
        <v>0.0042</v>
      </c>
      <c r="E21" s="34" t="n">
        <v>0.0003</v>
      </c>
      <c r="F21" s="34" t="n">
        <v>0.0215</v>
      </c>
      <c r="G21" s="34" t="n">
        <v>0.0194</v>
      </c>
      <c r="H21" s="34" t="n">
        <v>0.0071</v>
      </c>
      <c r="I21" s="34" t="n">
        <v>0.0215</v>
      </c>
      <c r="J21" s="35" t="n">
        <f aca="false">SUM(D21:I21)</f>
        <v>0.074</v>
      </c>
      <c r="K21" s="31"/>
      <c r="L21" s="2"/>
      <c r="M21" s="31"/>
      <c r="N21" s="31"/>
      <c r="O21" s="3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6.5" hidden="false" customHeight="true" outlineLevel="0" collapsed="false">
      <c r="A22" s="1"/>
      <c r="B22" s="33"/>
      <c r="C22" s="33"/>
      <c r="D22" s="23" t="n">
        <f aca="false">D21*($J$7)</f>
        <v>165.6921</v>
      </c>
      <c r="E22" s="23" t="n">
        <f aca="false">E21*($J$7)</f>
        <v>11.83515</v>
      </c>
      <c r="F22" s="23" t="n">
        <f aca="false">F21*($J$7)</f>
        <v>848.18575</v>
      </c>
      <c r="G22" s="23" t="n">
        <f aca="false">G21*($J$7)</f>
        <v>765.3397</v>
      </c>
      <c r="H22" s="23" t="n">
        <f aca="false">H21*($J$7)</f>
        <v>280.09855</v>
      </c>
      <c r="I22" s="23" t="n">
        <f aca="false">I21*($J$7)</f>
        <v>848.18575</v>
      </c>
      <c r="J22" s="16" t="n">
        <f aca="false">SUM(D22:I22)</f>
        <v>2919.337</v>
      </c>
      <c r="K22" s="31"/>
      <c r="L22" s="2"/>
      <c r="M22" s="31"/>
      <c r="N22" s="31"/>
      <c r="O22" s="3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6.5" hidden="false" customHeight="true" outlineLevel="0" collapsed="false">
      <c r="A23" s="1"/>
      <c r="B23" s="19" t="s">
        <v>38</v>
      </c>
      <c r="C23" s="19"/>
      <c r="D23" s="19"/>
      <c r="E23" s="19"/>
      <c r="F23" s="19"/>
      <c r="G23" s="19"/>
      <c r="H23" s="19"/>
      <c r="I23" s="19"/>
      <c r="J23" s="20" t="n">
        <f aca="false">J22</f>
        <v>2919.337</v>
      </c>
      <c r="K23" s="31"/>
      <c r="L23" s="2"/>
      <c r="M23" s="31"/>
      <c r="N23" s="31"/>
      <c r="O23" s="32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52.5" hidden="false" customHeight="true" outlineLevel="0" collapsed="false">
      <c r="A24" s="1"/>
      <c r="B24" s="37" t="s">
        <v>39</v>
      </c>
      <c r="C24" s="10" t="s">
        <v>40</v>
      </c>
      <c r="D24" s="10" t="s">
        <v>41</v>
      </c>
      <c r="E24" s="10" t="s">
        <v>42</v>
      </c>
      <c r="F24" s="10" t="s">
        <v>43</v>
      </c>
      <c r="G24" s="10" t="s">
        <v>44</v>
      </c>
      <c r="H24" s="10" t="s">
        <v>45</v>
      </c>
      <c r="I24" s="10" t="s">
        <v>46</v>
      </c>
      <c r="J24" s="10" t="s">
        <v>18</v>
      </c>
      <c r="K24" s="31"/>
      <c r="L24" s="2"/>
      <c r="M24" s="31"/>
      <c r="N24" s="31"/>
      <c r="O24" s="32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6.5" hidden="false" customHeight="true" outlineLevel="0" collapsed="false">
      <c r="A25" s="1"/>
      <c r="B25" s="38"/>
      <c r="C25" s="34" t="n">
        <v>0.1111</v>
      </c>
      <c r="D25" s="34" t="n">
        <v>0.0139</v>
      </c>
      <c r="E25" s="34" t="n">
        <v>0.0002</v>
      </c>
      <c r="F25" s="34" t="n">
        <v>0.0028</v>
      </c>
      <c r="G25" s="34" t="n">
        <v>0.0033</v>
      </c>
      <c r="H25" s="34" t="n">
        <f aca="false">SUM(C25:G25)</f>
        <v>0.1313</v>
      </c>
      <c r="I25" s="34" t="n">
        <f aca="false">J13</f>
        <v>0.35</v>
      </c>
      <c r="J25" s="34"/>
      <c r="K25" s="31"/>
      <c r="L25" s="2"/>
      <c r="M25" s="31"/>
      <c r="N25" s="31"/>
      <c r="O25" s="3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6.5" hidden="false" customHeight="true" outlineLevel="0" collapsed="false">
      <c r="A26" s="1"/>
      <c r="B26" s="38"/>
      <c r="C26" s="8" t="n">
        <f aca="false">C25*($J$7)</f>
        <v>4382.95055</v>
      </c>
      <c r="D26" s="23" t="n">
        <f aca="false">D25*($J$7)</f>
        <v>548.36195</v>
      </c>
      <c r="E26" s="23" t="n">
        <f aca="false">E25*($J$7)</f>
        <v>7.8901</v>
      </c>
      <c r="F26" s="23" t="n">
        <f aca="false">F25*($J$7)</f>
        <v>110.4614</v>
      </c>
      <c r="G26" s="23" t="n">
        <f aca="false">G25*J7</f>
        <v>130.18665</v>
      </c>
      <c r="H26" s="8" t="n">
        <f aca="false">SUM(C26:G26)</f>
        <v>5179.85065</v>
      </c>
      <c r="I26" s="23" t="n">
        <f aca="false">I25*H26</f>
        <v>1812.947728</v>
      </c>
      <c r="J26" s="16" t="n">
        <f aca="false">H26+I26</f>
        <v>6992.798378</v>
      </c>
      <c r="K26" s="31"/>
      <c r="L26" s="2"/>
      <c r="M26" s="31"/>
      <c r="N26" s="31"/>
      <c r="O26" s="32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6.5" hidden="false" customHeight="true" outlineLevel="0" collapsed="false">
      <c r="A27" s="1"/>
      <c r="B27" s="19" t="s">
        <v>47</v>
      </c>
      <c r="C27" s="19"/>
      <c r="D27" s="19"/>
      <c r="E27" s="19"/>
      <c r="F27" s="19"/>
      <c r="G27" s="19"/>
      <c r="H27" s="19"/>
      <c r="I27" s="19"/>
      <c r="J27" s="20" t="n">
        <f aca="false">J26</f>
        <v>6992.798378</v>
      </c>
      <c r="K27" s="31"/>
      <c r="L27" s="2"/>
      <c r="M27" s="31"/>
      <c r="N27" s="31"/>
      <c r="O27" s="32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6.5" hidden="false" customHeight="true" outlineLevel="0" collapsed="false">
      <c r="A28" s="1"/>
      <c r="B28" s="39"/>
      <c r="C28" s="1"/>
      <c r="D28" s="1"/>
      <c r="E28" s="1"/>
      <c r="F28" s="1"/>
      <c r="G28" s="1"/>
      <c r="H28" s="1"/>
      <c r="I28" s="1"/>
      <c r="J28" s="40"/>
      <c r="K28" s="31"/>
      <c r="L28" s="2"/>
      <c r="M28" s="31"/>
      <c r="N28" s="31"/>
      <c r="O28" s="3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6.5" hidden="false" customHeight="true" outlineLevel="0" collapsed="false">
      <c r="A29" s="1"/>
      <c r="B29" s="41" t="s">
        <v>48</v>
      </c>
      <c r="C29" s="41"/>
      <c r="D29" s="41"/>
      <c r="E29" s="41"/>
      <c r="F29" s="41"/>
      <c r="G29" s="41" t="s">
        <v>49</v>
      </c>
      <c r="H29" s="41" t="s">
        <v>50</v>
      </c>
      <c r="I29" s="42" t="s">
        <v>51</v>
      </c>
      <c r="J29" s="41" t="s">
        <v>52</v>
      </c>
      <c r="K29" s="31"/>
      <c r="L29" s="2"/>
      <c r="M29" s="31"/>
      <c r="N29" s="31"/>
      <c r="O29" s="32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6.5" hidden="false" customHeight="true" outlineLevel="0" collapsed="false">
      <c r="A30" s="1"/>
      <c r="B30" s="14" t="s">
        <v>53</v>
      </c>
      <c r="C30" s="14"/>
      <c r="D30" s="14"/>
      <c r="E30" s="14"/>
      <c r="F30" s="14"/>
      <c r="G30" s="43" t="n">
        <f aca="false">3*25*23</f>
        <v>1725</v>
      </c>
      <c r="H30" s="44" t="s">
        <v>50</v>
      </c>
      <c r="I30" s="16" t="n">
        <v>0.6</v>
      </c>
      <c r="J30" s="16" t="n">
        <f aca="false">G30*I30</f>
        <v>1035</v>
      </c>
      <c r="K30" s="2"/>
      <c r="L30" s="45" t="s">
        <v>54</v>
      </c>
      <c r="M30" s="46" t="n">
        <v>44236</v>
      </c>
      <c r="N30" s="1"/>
      <c r="O30" s="31"/>
      <c r="P30" s="47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6.5" hidden="false" customHeight="true" outlineLevel="0" collapsed="false">
      <c r="A31" s="1"/>
      <c r="B31" s="14" t="s">
        <v>55</v>
      </c>
      <c r="C31" s="14"/>
      <c r="D31" s="14"/>
      <c r="E31" s="14"/>
      <c r="F31" s="14"/>
      <c r="G31" s="48" t="n">
        <v>50</v>
      </c>
      <c r="H31" s="44" t="s">
        <v>56</v>
      </c>
      <c r="I31" s="16" t="n">
        <v>6</v>
      </c>
      <c r="J31" s="16" t="n">
        <f aca="false">G31*I31</f>
        <v>300</v>
      </c>
      <c r="K31" s="2"/>
      <c r="L31" s="45" t="s">
        <v>54</v>
      </c>
      <c r="M31" s="46" t="n">
        <v>44236</v>
      </c>
      <c r="N31" s="47"/>
      <c r="O31" s="31"/>
      <c r="P31" s="47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6.5" hidden="false" customHeight="true" outlineLevel="0" collapsed="false">
      <c r="A32" s="1"/>
      <c r="B32" s="14" t="s">
        <v>57</v>
      </c>
      <c r="C32" s="14"/>
      <c r="D32" s="14"/>
      <c r="E32" s="14"/>
      <c r="F32" s="14"/>
      <c r="G32" s="48" t="n">
        <f aca="false">2*($D$6)</f>
        <v>50</v>
      </c>
      <c r="H32" s="23" t="s">
        <v>50</v>
      </c>
      <c r="I32" s="16" t="n">
        <v>35</v>
      </c>
      <c r="J32" s="16" t="n">
        <f aca="false">(G32*I32)/12</f>
        <v>145.833333333333</v>
      </c>
      <c r="K32" s="2"/>
      <c r="L32" s="45" t="s">
        <v>54</v>
      </c>
      <c r="M32" s="49" t="n">
        <v>44236</v>
      </c>
      <c r="N32" s="47"/>
      <c r="O32" s="3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6.5" hidden="false" customHeight="true" outlineLevel="0" collapsed="false">
      <c r="A33" s="1"/>
      <c r="B33" s="14" t="s">
        <v>58</v>
      </c>
      <c r="C33" s="14"/>
      <c r="D33" s="14"/>
      <c r="E33" s="14"/>
      <c r="F33" s="14"/>
      <c r="G33" s="48" t="n">
        <f aca="false">3*($D$6)</f>
        <v>75</v>
      </c>
      <c r="H33" s="23" t="s">
        <v>50</v>
      </c>
      <c r="I33" s="16" t="n">
        <v>29.9</v>
      </c>
      <c r="J33" s="16" t="n">
        <f aca="false">(G33*I33)/12</f>
        <v>186.875</v>
      </c>
      <c r="K33" s="2"/>
      <c r="L33" s="45" t="s">
        <v>54</v>
      </c>
      <c r="M33" s="49" t="n">
        <v>44236</v>
      </c>
      <c r="N33" s="47"/>
      <c r="O33" s="3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6.5" hidden="false" customHeight="true" outlineLevel="0" collapsed="false">
      <c r="A34" s="1"/>
      <c r="B34" s="14" t="s">
        <v>59</v>
      </c>
      <c r="C34" s="14"/>
      <c r="D34" s="14"/>
      <c r="E34" s="14"/>
      <c r="F34" s="14"/>
      <c r="G34" s="48" t="n">
        <f aca="false">2*($D$6)</f>
        <v>50</v>
      </c>
      <c r="H34" s="23" t="s">
        <v>50</v>
      </c>
      <c r="I34" s="16" t="n">
        <v>6.84</v>
      </c>
      <c r="J34" s="16" t="n">
        <f aca="false">(G34*I34)/12</f>
        <v>28.5</v>
      </c>
      <c r="K34" s="2"/>
      <c r="L34" s="45" t="s">
        <v>54</v>
      </c>
      <c r="M34" s="49" t="n">
        <v>44236</v>
      </c>
      <c r="N34" s="1"/>
      <c r="O34" s="3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6.5" hidden="false" customHeight="true" outlineLevel="0" collapsed="false">
      <c r="A35" s="1"/>
      <c r="B35" s="14" t="s">
        <v>60</v>
      </c>
      <c r="C35" s="14"/>
      <c r="D35" s="14"/>
      <c r="E35" s="14"/>
      <c r="F35" s="14"/>
      <c r="G35" s="48" t="n">
        <f aca="false">2*($D$6)</f>
        <v>50</v>
      </c>
      <c r="H35" s="23" t="s">
        <v>61</v>
      </c>
      <c r="I35" s="50" t="n">
        <v>26.99</v>
      </c>
      <c r="J35" s="16" t="n">
        <f aca="false">(G35*I35)/12</f>
        <v>112.458333333333</v>
      </c>
      <c r="K35" s="2"/>
      <c r="L35" s="45" t="s">
        <v>54</v>
      </c>
      <c r="M35" s="49" t="n">
        <v>44236</v>
      </c>
      <c r="N35" s="47"/>
      <c r="O35" s="3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6.5" hidden="false" customHeight="true" outlineLevel="0" collapsed="false">
      <c r="A36" s="1"/>
      <c r="B36" s="14" t="s">
        <v>62</v>
      </c>
      <c r="C36" s="14"/>
      <c r="D36" s="14"/>
      <c r="E36" s="14"/>
      <c r="F36" s="14"/>
      <c r="G36" s="48" t="n">
        <v>25</v>
      </c>
      <c r="H36" s="23" t="s">
        <v>63</v>
      </c>
      <c r="I36" s="50" t="n">
        <v>23</v>
      </c>
      <c r="J36" s="16" t="n">
        <f aca="false">G36*I36</f>
        <v>575</v>
      </c>
      <c r="K36" s="2"/>
      <c r="L36" s="45" t="s">
        <v>54</v>
      </c>
      <c r="M36" s="49" t="n">
        <v>44236</v>
      </c>
      <c r="N36" s="47"/>
      <c r="O36" s="3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6.5" hidden="false" customHeight="true" outlineLevel="0" collapsed="false">
      <c r="A37" s="1"/>
      <c r="B37" s="14" t="s">
        <v>64</v>
      </c>
      <c r="C37" s="14"/>
      <c r="D37" s="14"/>
      <c r="E37" s="14"/>
      <c r="F37" s="14"/>
      <c r="G37" s="48" t="n">
        <v>13</v>
      </c>
      <c r="H37" s="23" t="s">
        <v>50</v>
      </c>
      <c r="I37" s="50" t="n">
        <v>198.7</v>
      </c>
      <c r="J37" s="16" t="n">
        <f aca="false">(G37*I37)/12</f>
        <v>215.258333333333</v>
      </c>
      <c r="K37" s="2"/>
      <c r="L37" s="45" t="s">
        <v>54</v>
      </c>
      <c r="M37" s="49" t="n">
        <v>44236</v>
      </c>
      <c r="N37" s="47"/>
      <c r="O37" s="3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customFormat="false" ht="16.5" hidden="false" customHeight="true" outlineLevel="0" collapsed="false">
      <c r="A38" s="1"/>
      <c r="B38" s="14" t="s">
        <v>65</v>
      </c>
      <c r="C38" s="14"/>
      <c r="D38" s="14"/>
      <c r="E38" s="14"/>
      <c r="F38" s="14"/>
      <c r="G38" s="48" t="n">
        <f aca="false">(1*$D$6)*3</f>
        <v>75</v>
      </c>
      <c r="H38" s="23" t="s">
        <v>50</v>
      </c>
      <c r="I38" s="50" t="n">
        <v>6.2</v>
      </c>
      <c r="J38" s="16" t="n">
        <f aca="false">(G38*I38)/12</f>
        <v>38.75</v>
      </c>
      <c r="K38" s="2"/>
      <c r="L38" s="45" t="s">
        <v>54</v>
      </c>
      <c r="M38" s="49" t="n">
        <v>44236</v>
      </c>
      <c r="N38" s="47"/>
      <c r="O38" s="3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customFormat="false" ht="16.5" hidden="false" customHeight="true" outlineLevel="0" collapsed="false">
      <c r="A39" s="1"/>
      <c r="B39" s="14" t="s">
        <v>66</v>
      </c>
      <c r="C39" s="14"/>
      <c r="D39" s="14"/>
      <c r="E39" s="14"/>
      <c r="F39" s="14"/>
      <c r="G39" s="48" t="n">
        <f aca="false">(1*$D$6)*4</f>
        <v>100</v>
      </c>
      <c r="H39" s="23" t="s">
        <v>50</v>
      </c>
      <c r="I39" s="16" t="n">
        <v>18.7</v>
      </c>
      <c r="J39" s="16" t="n">
        <f aca="false">(G39*I39)/12</f>
        <v>155.833333333333</v>
      </c>
      <c r="K39" s="2"/>
      <c r="L39" s="45" t="s">
        <v>54</v>
      </c>
      <c r="M39" s="49" t="n">
        <v>44236</v>
      </c>
      <c r="N39" s="47"/>
      <c r="O39" s="3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customFormat="false" ht="16.5" hidden="false" customHeight="true" outlineLevel="0" collapsed="false">
      <c r="A40" s="1"/>
      <c r="B40" s="14" t="s">
        <v>67</v>
      </c>
      <c r="C40" s="14"/>
      <c r="D40" s="14"/>
      <c r="E40" s="14"/>
      <c r="F40" s="14"/>
      <c r="G40" s="48" t="n">
        <f aca="false">(1*$D$6)*4</f>
        <v>100</v>
      </c>
      <c r="H40" s="23" t="s">
        <v>50</v>
      </c>
      <c r="I40" s="16" t="n">
        <v>9.71</v>
      </c>
      <c r="J40" s="16" t="n">
        <f aca="false">(G40*I40)/12</f>
        <v>80.9166666666667</v>
      </c>
      <c r="K40" s="2"/>
      <c r="L40" s="45" t="s">
        <v>54</v>
      </c>
      <c r="M40" s="49" t="n">
        <v>44236</v>
      </c>
      <c r="N40" s="47"/>
      <c r="O40" s="3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customFormat="false" ht="16.5" hidden="false" customHeight="true" outlineLevel="0" collapsed="false">
      <c r="A41" s="1"/>
      <c r="B41" s="14" t="s">
        <v>68</v>
      </c>
      <c r="C41" s="14"/>
      <c r="D41" s="14"/>
      <c r="E41" s="14"/>
      <c r="F41" s="14"/>
      <c r="G41" s="48" t="n">
        <f aca="false">1*$D$6*2</f>
        <v>50</v>
      </c>
      <c r="H41" s="23" t="s">
        <v>61</v>
      </c>
      <c r="I41" s="16" t="n">
        <v>7.84</v>
      </c>
      <c r="J41" s="16" t="n">
        <f aca="false">(G41*I41)</f>
        <v>392</v>
      </c>
      <c r="K41" s="2"/>
      <c r="L41" s="45" t="s">
        <v>54</v>
      </c>
      <c r="M41" s="49" t="n">
        <v>44236</v>
      </c>
      <c r="N41" s="47"/>
      <c r="O41" s="3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customFormat="false" ht="16.5" hidden="false" customHeight="true" outlineLevel="0" collapsed="false">
      <c r="A42" s="1"/>
      <c r="B42" s="14" t="s">
        <v>69</v>
      </c>
      <c r="C42" s="14"/>
      <c r="D42" s="14"/>
      <c r="E42" s="14"/>
      <c r="F42" s="14"/>
      <c r="G42" s="48" t="n">
        <f aca="false">$D$6</f>
        <v>25</v>
      </c>
      <c r="H42" s="23" t="s">
        <v>50</v>
      </c>
      <c r="I42" s="16" t="n">
        <v>12.03</v>
      </c>
      <c r="J42" s="16" t="n">
        <f aca="false">(G42*I42)/12</f>
        <v>25.0625</v>
      </c>
      <c r="K42" s="2"/>
      <c r="L42" s="45" t="s">
        <v>54</v>
      </c>
      <c r="M42" s="49" t="n">
        <v>44236</v>
      </c>
      <c r="N42" s="47"/>
      <c r="O42" s="3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customFormat="false" ht="16.5" hidden="false" customHeight="true" outlineLevel="0" collapsed="false">
      <c r="A43" s="1"/>
      <c r="B43" s="14" t="s">
        <v>70</v>
      </c>
      <c r="C43" s="14"/>
      <c r="D43" s="14"/>
      <c r="E43" s="14"/>
      <c r="F43" s="14"/>
      <c r="G43" s="48" t="n">
        <f aca="false">($D$6)/5</f>
        <v>5</v>
      </c>
      <c r="H43" s="23" t="s">
        <v>71</v>
      </c>
      <c r="I43" s="16" t="n">
        <v>68</v>
      </c>
      <c r="J43" s="16" t="n">
        <f aca="false">G43*I43</f>
        <v>340</v>
      </c>
      <c r="K43" s="2"/>
      <c r="L43" s="45" t="s">
        <v>54</v>
      </c>
      <c r="M43" s="49" t="n">
        <v>44236</v>
      </c>
      <c r="N43" s="1"/>
      <c r="O43" s="3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customFormat="false" ht="16.5" hidden="false" customHeight="true" outlineLevel="0" collapsed="false">
      <c r="A44" s="1"/>
      <c r="B44" s="51" t="s">
        <v>72</v>
      </c>
      <c r="C44" s="51"/>
      <c r="D44" s="51"/>
      <c r="E44" s="51"/>
      <c r="F44" s="51"/>
      <c r="G44" s="51"/>
      <c r="H44" s="51"/>
      <c r="I44" s="51"/>
      <c r="J44" s="52" t="n">
        <f aca="false">SUM(J30:J43)</f>
        <v>3631.4875</v>
      </c>
      <c r="K44" s="2"/>
      <c r="L44" s="53"/>
      <c r="M44" s="2"/>
      <c r="N44" s="53"/>
      <c r="O44" s="53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customFormat="false" ht="16.5" hidden="false" customHeight="true" outlineLevel="0" collapsed="false">
      <c r="A45" s="1"/>
      <c r="B45" s="39"/>
      <c r="C45" s="1"/>
      <c r="D45" s="1"/>
      <c r="E45" s="1"/>
      <c r="F45" s="1"/>
      <c r="G45" s="1"/>
      <c r="H45" s="1"/>
      <c r="I45" s="1"/>
      <c r="J45" s="40"/>
      <c r="K45" s="2"/>
      <c r="L45" s="53"/>
      <c r="M45" s="2"/>
      <c r="N45" s="53"/>
      <c r="O45" s="53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customFormat="false" ht="16.5" hidden="false" customHeight="true" outlineLevel="0" collapsed="false">
      <c r="A46" s="1"/>
      <c r="B46" s="41" t="s">
        <v>73</v>
      </c>
      <c r="C46" s="41"/>
      <c r="D46" s="41"/>
      <c r="E46" s="41"/>
      <c r="F46" s="41"/>
      <c r="G46" s="41"/>
      <c r="H46" s="41"/>
      <c r="I46" s="41"/>
      <c r="J46" s="41"/>
      <c r="K46" s="53"/>
      <c r="L46" s="2"/>
      <c r="M46" s="53"/>
      <c r="N46" s="53"/>
      <c r="O46" s="5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customFormat="false" ht="16.5" hidden="false" customHeight="true" outlineLevel="0" collapsed="false">
      <c r="A47" s="1"/>
      <c r="B47" s="38" t="s">
        <v>10</v>
      </c>
      <c r="C47" s="38"/>
      <c r="D47" s="38"/>
      <c r="E47" s="38"/>
      <c r="F47" s="38"/>
      <c r="G47" s="38"/>
      <c r="H47" s="38"/>
      <c r="I47" s="38"/>
      <c r="J47" s="16" t="n">
        <f aca="false">J7</f>
        <v>39450.5</v>
      </c>
      <c r="K47" s="53"/>
      <c r="L47" s="2"/>
      <c r="M47" s="53"/>
      <c r="N47" s="53"/>
      <c r="O47" s="5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customFormat="false" ht="16.5" hidden="false" customHeight="true" outlineLevel="0" collapsed="false">
      <c r="A48" s="1"/>
      <c r="B48" s="38" t="s">
        <v>74</v>
      </c>
      <c r="C48" s="38"/>
      <c r="D48" s="38"/>
      <c r="E48" s="38"/>
      <c r="F48" s="38"/>
      <c r="G48" s="38"/>
      <c r="H48" s="38"/>
      <c r="I48" s="38"/>
      <c r="J48" s="16" t="n">
        <f aca="false">J11</f>
        <v>14741.36667</v>
      </c>
      <c r="K48" s="53"/>
      <c r="L48" s="2"/>
      <c r="M48" s="53"/>
      <c r="N48" s="53"/>
      <c r="O48" s="5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customFormat="false" ht="16.5" hidden="false" customHeight="true" outlineLevel="0" collapsed="false">
      <c r="A49" s="1"/>
      <c r="B49" s="38" t="s">
        <v>75</v>
      </c>
      <c r="C49" s="38"/>
      <c r="D49" s="38"/>
      <c r="E49" s="38"/>
      <c r="F49" s="38"/>
      <c r="G49" s="38"/>
      <c r="H49" s="38"/>
      <c r="I49" s="38"/>
      <c r="J49" s="16" t="n">
        <f aca="false">J15</f>
        <v>13807.675</v>
      </c>
      <c r="K49" s="53"/>
      <c r="L49" s="2"/>
      <c r="M49" s="53"/>
      <c r="N49" s="53"/>
      <c r="O49" s="5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customFormat="false" ht="16.5" hidden="false" customHeight="true" outlineLevel="0" collapsed="false">
      <c r="A50" s="1"/>
      <c r="B50" s="38" t="s">
        <v>28</v>
      </c>
      <c r="C50" s="38"/>
      <c r="D50" s="38"/>
      <c r="E50" s="38"/>
      <c r="F50" s="38"/>
      <c r="G50" s="38"/>
      <c r="H50" s="38"/>
      <c r="I50" s="38"/>
      <c r="J50" s="16" t="n">
        <f aca="false">J19</f>
        <v>4436.405978</v>
      </c>
      <c r="K50" s="53"/>
      <c r="L50" s="2"/>
      <c r="M50" s="53"/>
      <c r="N50" s="53"/>
      <c r="O50" s="5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customFormat="false" ht="16.5" hidden="false" customHeight="true" outlineLevel="0" collapsed="false">
      <c r="A51" s="1"/>
      <c r="B51" s="38" t="s">
        <v>76</v>
      </c>
      <c r="C51" s="38"/>
      <c r="D51" s="38"/>
      <c r="E51" s="38"/>
      <c r="F51" s="38"/>
      <c r="G51" s="38"/>
      <c r="H51" s="38"/>
      <c r="I51" s="38"/>
      <c r="J51" s="16" t="n">
        <f aca="false">J23</f>
        <v>2919.337</v>
      </c>
      <c r="K51" s="53"/>
      <c r="L51" s="2"/>
      <c r="M51" s="53"/>
      <c r="N51" s="53"/>
      <c r="O51" s="5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customFormat="false" ht="16.5" hidden="false" customHeight="true" outlineLevel="0" collapsed="false">
      <c r="A52" s="1"/>
      <c r="B52" s="38" t="s">
        <v>77</v>
      </c>
      <c r="C52" s="38"/>
      <c r="D52" s="38"/>
      <c r="E52" s="38"/>
      <c r="F52" s="38"/>
      <c r="G52" s="38"/>
      <c r="H52" s="38"/>
      <c r="I52" s="38"/>
      <c r="J52" s="16" t="n">
        <f aca="false">J27</f>
        <v>6992.798378</v>
      </c>
      <c r="K52" s="53"/>
      <c r="L52" s="2"/>
      <c r="M52" s="53"/>
      <c r="N52" s="53"/>
      <c r="O52" s="5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customFormat="false" ht="16.5" hidden="false" customHeight="true" outlineLevel="0" collapsed="false">
      <c r="A53" s="1"/>
      <c r="B53" s="38" t="s">
        <v>78</v>
      </c>
      <c r="C53" s="38"/>
      <c r="D53" s="38"/>
      <c r="E53" s="38"/>
      <c r="F53" s="38"/>
      <c r="G53" s="38"/>
      <c r="H53" s="38"/>
      <c r="I53" s="38"/>
      <c r="J53" s="16" t="n">
        <f aca="false">J44</f>
        <v>3631.4875</v>
      </c>
      <c r="K53" s="53"/>
      <c r="L53" s="2"/>
      <c r="M53" s="53"/>
      <c r="N53" s="53"/>
      <c r="O53" s="5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customFormat="false" ht="16.5" hidden="false" customHeight="true" outlineLevel="0" collapsed="false">
      <c r="A54" s="1"/>
      <c r="B54" s="55" t="s">
        <v>79</v>
      </c>
      <c r="C54" s="55"/>
      <c r="D54" s="55"/>
      <c r="E54" s="55"/>
      <c r="F54" s="55"/>
      <c r="G54" s="55"/>
      <c r="H54" s="55"/>
      <c r="I54" s="55"/>
      <c r="J54" s="52" t="n">
        <f aca="false">SUM(J47:J53)</f>
        <v>85979.57052</v>
      </c>
      <c r="K54" s="53"/>
      <c r="L54" s="2"/>
      <c r="M54" s="53"/>
      <c r="N54" s="53"/>
      <c r="O54" s="5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customFormat="false" ht="16.5" hidden="false" customHeight="true" outlineLevel="0" collapsed="false">
      <c r="A55" s="1"/>
      <c r="B55" s="56"/>
      <c r="C55" s="1"/>
      <c r="D55" s="1"/>
      <c r="E55" s="1"/>
      <c r="F55" s="1"/>
      <c r="G55" s="1"/>
      <c r="H55" s="1"/>
      <c r="I55" s="1"/>
      <c r="J55" s="40"/>
      <c r="K55" s="53"/>
      <c r="L55" s="2"/>
      <c r="M55" s="53"/>
      <c r="N55" s="53"/>
      <c r="O55" s="5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6.5" hidden="false" customHeight="true" outlineLevel="0" collapsed="false">
      <c r="A56" s="1"/>
      <c r="B56" s="57" t="s">
        <v>80</v>
      </c>
      <c r="C56" s="57"/>
      <c r="D56" s="57"/>
      <c r="E56" s="57"/>
      <c r="F56" s="57"/>
      <c r="G56" s="57"/>
      <c r="H56" s="57"/>
      <c r="I56" s="57"/>
      <c r="J56" s="58" t="n">
        <f aca="false">J7+J10+J14+J18+J22+J26+J44</f>
        <v>85979.57052</v>
      </c>
      <c r="K56" s="53"/>
      <c r="L56" s="2"/>
      <c r="M56" s="53"/>
      <c r="N56" s="53"/>
      <c r="O56" s="5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6.5" hidden="false" customHeight="true" outlineLevel="0" collapsed="false">
      <c r="A57" s="1"/>
      <c r="B57" s="59" t="s">
        <v>81</v>
      </c>
      <c r="C57" s="59"/>
      <c r="D57" s="59"/>
      <c r="E57" s="59"/>
      <c r="F57" s="59"/>
      <c r="G57" s="59"/>
      <c r="H57" s="59"/>
      <c r="I57" s="59"/>
      <c r="J57" s="60" t="n">
        <f aca="false">3000</f>
        <v>3000</v>
      </c>
      <c r="K57" s="53"/>
      <c r="L57" s="2"/>
      <c r="M57" s="53"/>
      <c r="N57" s="53"/>
      <c r="O57" s="5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6.5" hidden="false" customHeight="true" outlineLevel="0" collapsed="false">
      <c r="A58" s="1"/>
      <c r="B58" s="59" t="s">
        <v>82</v>
      </c>
      <c r="C58" s="59"/>
      <c r="D58" s="59"/>
      <c r="E58" s="59"/>
      <c r="F58" s="59"/>
      <c r="G58" s="59"/>
      <c r="H58" s="59"/>
      <c r="I58" s="59"/>
      <c r="J58" s="61" t="n">
        <f aca="false">(J57*23)*D6</f>
        <v>1725000</v>
      </c>
      <c r="K58" s="53"/>
      <c r="L58" s="2"/>
      <c r="M58" s="53"/>
      <c r="N58" s="53"/>
      <c r="O58" s="5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6.5" hidden="false" customHeight="true" outlineLevel="0" collapsed="false">
      <c r="A59" s="1"/>
      <c r="B59" s="56"/>
      <c r="C59" s="1"/>
      <c r="D59" s="1"/>
      <c r="E59" s="1"/>
      <c r="F59" s="1"/>
      <c r="G59" s="1"/>
      <c r="H59" s="1"/>
      <c r="I59" s="1"/>
      <c r="J59" s="40"/>
      <c r="K59" s="53"/>
      <c r="L59" s="2"/>
      <c r="M59" s="53"/>
      <c r="N59" s="53"/>
      <c r="O59" s="5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6.5" hidden="false" customHeight="true" outlineLevel="0" collapsed="false">
      <c r="A60" s="1"/>
      <c r="B60" s="41" t="s">
        <v>83</v>
      </c>
      <c r="C60" s="41"/>
      <c r="D60" s="41"/>
      <c r="E60" s="41"/>
      <c r="F60" s="41"/>
      <c r="G60" s="41"/>
      <c r="H60" s="41"/>
      <c r="I60" s="41"/>
      <c r="J60" s="41"/>
      <c r="K60" s="62"/>
      <c r="L60" s="2"/>
      <c r="M60" s="53"/>
      <c r="N60" s="63"/>
      <c r="O60" s="63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6.5" hidden="false" customHeight="true" outlineLevel="0" collapsed="false">
      <c r="A61" s="1"/>
      <c r="B61" s="14" t="s">
        <v>84</v>
      </c>
      <c r="C61" s="14"/>
      <c r="D61" s="14"/>
      <c r="E61" s="14"/>
      <c r="F61" s="14"/>
      <c r="G61" s="14"/>
      <c r="H61" s="14"/>
      <c r="I61" s="34" t="n">
        <v>0.0065</v>
      </c>
      <c r="J61" s="50" t="n">
        <f aca="false">I61*$J$68</f>
        <v>650.981023156669</v>
      </c>
      <c r="K61" s="62"/>
      <c r="L61" s="2"/>
      <c r="M61" s="53"/>
      <c r="N61" s="63"/>
      <c r="O61" s="63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6.5" hidden="false" customHeight="true" outlineLevel="0" collapsed="false">
      <c r="A62" s="1"/>
      <c r="B62" s="14" t="s">
        <v>85</v>
      </c>
      <c r="C62" s="14"/>
      <c r="D62" s="14"/>
      <c r="E62" s="14"/>
      <c r="F62" s="14"/>
      <c r="G62" s="14"/>
      <c r="H62" s="14"/>
      <c r="I62" s="34" t="n">
        <v>0.03</v>
      </c>
      <c r="J62" s="50" t="n">
        <f aca="false">I62*$J$68</f>
        <v>3004.52779918462</v>
      </c>
      <c r="K62" s="62"/>
      <c r="L62" s="2"/>
      <c r="M62" s="53"/>
      <c r="N62" s="63"/>
      <c r="O62" s="63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6.5" hidden="false" customHeight="true" outlineLevel="0" collapsed="false">
      <c r="A63" s="1"/>
      <c r="B63" s="14" t="s">
        <v>86</v>
      </c>
      <c r="C63" s="14"/>
      <c r="D63" s="14"/>
      <c r="E63" s="14"/>
      <c r="F63" s="14"/>
      <c r="G63" s="14"/>
      <c r="H63" s="14"/>
      <c r="I63" s="34" t="n">
        <v>0.03</v>
      </c>
      <c r="J63" s="50" t="n">
        <f aca="false">I63*$J$68</f>
        <v>3004.52779918462</v>
      </c>
      <c r="K63" s="62"/>
      <c r="L63" s="2"/>
      <c r="M63" s="53"/>
      <c r="N63" s="63"/>
      <c r="O63" s="63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6.5" hidden="false" customHeight="true" outlineLevel="0" collapsed="false">
      <c r="A64" s="1"/>
      <c r="B64" s="14" t="s">
        <v>87</v>
      </c>
      <c r="C64" s="14"/>
      <c r="D64" s="14"/>
      <c r="E64" s="14"/>
      <c r="F64" s="14"/>
      <c r="G64" s="14"/>
      <c r="H64" s="14"/>
      <c r="I64" s="34" t="n">
        <v>0.05</v>
      </c>
      <c r="J64" s="50" t="n">
        <f aca="false">I64*$J$68</f>
        <v>5007.54633197437</v>
      </c>
      <c r="K64" s="64"/>
      <c r="L64" s="2"/>
      <c r="M64" s="65"/>
      <c r="N64" s="66"/>
      <c r="O64" s="67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6.5" hidden="false" customHeight="true" outlineLevel="0" collapsed="false">
      <c r="A65" s="1"/>
      <c r="B65" s="14" t="s">
        <v>88</v>
      </c>
      <c r="C65" s="14"/>
      <c r="D65" s="14"/>
      <c r="E65" s="14"/>
      <c r="F65" s="14"/>
      <c r="G65" s="14"/>
      <c r="H65" s="14"/>
      <c r="I65" s="34" t="n">
        <v>0.02</v>
      </c>
      <c r="J65" s="50" t="n">
        <f aca="false">I65*$J$68</f>
        <v>2003.01853278975</v>
      </c>
      <c r="K65" s="64"/>
      <c r="L65" s="2"/>
      <c r="M65" s="65"/>
      <c r="N65" s="66"/>
      <c r="O65" s="67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6.5" hidden="false" customHeight="true" outlineLevel="0" collapsed="false">
      <c r="A66" s="1"/>
      <c r="B66" s="14" t="s">
        <v>89</v>
      </c>
      <c r="C66" s="14"/>
      <c r="D66" s="14"/>
      <c r="E66" s="14"/>
      <c r="F66" s="14"/>
      <c r="G66" s="14"/>
      <c r="H66" s="14"/>
      <c r="I66" s="34" t="n">
        <v>0.005</v>
      </c>
      <c r="J66" s="50" t="n">
        <f aca="false">I66*$J$68</f>
        <v>500.754633197437</v>
      </c>
      <c r="K66" s="64"/>
      <c r="L66" s="2"/>
      <c r="M66" s="65"/>
      <c r="N66" s="66"/>
      <c r="O66" s="67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6.5" hidden="false" customHeight="true" outlineLevel="0" collapsed="false">
      <c r="A67" s="1"/>
      <c r="B67" s="14" t="s">
        <v>90</v>
      </c>
      <c r="C67" s="14"/>
      <c r="D67" s="14"/>
      <c r="E67" s="14"/>
      <c r="F67" s="14"/>
      <c r="G67" s="14"/>
      <c r="H67" s="14"/>
      <c r="I67" s="34" t="n">
        <f aca="false">SUM(I61:I66)</f>
        <v>0.1415</v>
      </c>
      <c r="J67" s="68" t="n">
        <f aca="false">I67*J68</f>
        <v>14171.3561194875</v>
      </c>
      <c r="K67" s="64"/>
      <c r="L67" s="2"/>
      <c r="M67" s="65"/>
      <c r="N67" s="66"/>
      <c r="O67" s="69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6.5" hidden="false" customHeight="true" outlineLevel="0" collapsed="false">
      <c r="A68" s="1"/>
      <c r="B68" s="70" t="s">
        <v>91</v>
      </c>
      <c r="C68" s="70"/>
      <c r="D68" s="70"/>
      <c r="E68" s="70"/>
      <c r="F68" s="70"/>
      <c r="G68" s="70"/>
      <c r="H68" s="70"/>
      <c r="I68" s="70"/>
      <c r="J68" s="52" t="n">
        <f aca="false">(J54)/(1-I67)</f>
        <v>100150.926639487</v>
      </c>
      <c r="K68" s="64"/>
      <c r="L68" s="2"/>
      <c r="M68" s="71"/>
      <c r="N68" s="66"/>
      <c r="O68" s="3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6.5" hidden="false" customHeight="true" outlineLevel="0" collapsed="false">
      <c r="A69" s="1"/>
      <c r="B69" s="72" t="s">
        <v>92</v>
      </c>
      <c r="C69" s="72"/>
      <c r="D69" s="72"/>
      <c r="E69" s="72"/>
      <c r="F69" s="72"/>
      <c r="G69" s="72"/>
      <c r="H69" s="72"/>
      <c r="I69" s="72"/>
      <c r="J69" s="73" t="n">
        <v>0.0581</v>
      </c>
      <c r="K69" s="74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6.5" hidden="false" customHeight="true" outlineLevel="0" collapsed="false">
      <c r="A70" s="1"/>
      <c r="B70" s="75" t="s">
        <v>93</v>
      </c>
      <c r="C70" s="1"/>
      <c r="D70" s="1"/>
      <c r="E70" s="1"/>
      <c r="F70" s="1"/>
      <c r="G70" s="1"/>
      <c r="H70" s="1"/>
      <c r="I70" s="1"/>
      <c r="J70" s="1"/>
      <c r="K70" s="1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6.5" hidden="false" customHeight="true" outlineLevel="0" collapsed="false">
      <c r="A71" s="1"/>
      <c r="B71" s="1" t="s">
        <v>94</v>
      </c>
      <c r="C71" s="1"/>
      <c r="D71" s="1"/>
      <c r="E71" s="1"/>
      <c r="F71" s="1"/>
      <c r="G71" s="1"/>
      <c r="H71" s="1"/>
      <c r="I71" s="76" t="s">
        <v>95</v>
      </c>
      <c r="J71" s="76"/>
      <c r="K71" s="1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6.5" hidden="false" customHeight="true" outlineLevel="0" collapsed="false">
      <c r="A72" s="1"/>
      <c r="B72" s="1" t="s">
        <v>96</v>
      </c>
      <c r="C72" s="1"/>
      <c r="D72" s="1"/>
      <c r="E72" s="1"/>
      <c r="F72" s="1"/>
      <c r="G72" s="1"/>
      <c r="H72" s="1"/>
      <c r="I72" s="77" t="s">
        <v>97</v>
      </c>
      <c r="J72" s="78" t="n">
        <f aca="false">J58*J69</f>
        <v>100222.5</v>
      </c>
      <c r="K72" s="1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6.5" hidden="false" customHeight="true" outlineLevel="0" collapsed="false">
      <c r="A73" s="1"/>
      <c r="B73" s="79" t="s">
        <v>98</v>
      </c>
      <c r="C73" s="1"/>
      <c r="D73" s="1"/>
      <c r="E73" s="1"/>
      <c r="F73" s="1"/>
      <c r="G73" s="1"/>
      <c r="H73" s="1"/>
      <c r="I73" s="77" t="s">
        <v>99</v>
      </c>
      <c r="J73" s="78" t="n">
        <f aca="false">J72*12</f>
        <v>1202670</v>
      </c>
      <c r="K73" s="1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5" hidden="false" customHeight="true" outlineLevel="0" collapsed="false"/>
    <row r="83" customFormat="false" ht="8.25" hidden="false" customHeight="true" outlineLevel="0" collapsed="false"/>
    <row r="84" customFormat="false" ht="8.25" hidden="false" customHeight="true" outlineLevel="0" collapsed="false"/>
    <row r="85" customFormat="false" ht="8.25" hidden="false" customHeight="true" outlineLevel="0" collapsed="false"/>
    <row r="86" customFormat="false" ht="8.25" hidden="false" customHeight="true" outlineLevel="0" collapsed="false"/>
    <row r="87" customFormat="false" ht="8.25" hidden="false" customHeight="true" outlineLevel="0" collapsed="false"/>
    <row r="88" customFormat="false" ht="8.25" hidden="false" customHeight="true" outlineLevel="0" collapsed="false"/>
    <row r="89" customFormat="false" ht="8.25" hidden="false" customHeight="true" outlineLevel="0" collapsed="false"/>
    <row r="90" customFormat="false" ht="8.25" hidden="false" customHeight="true" outlineLevel="0" collapsed="false"/>
    <row r="91" customFormat="false" ht="8.25" hidden="false" customHeight="true" outlineLevel="0" collapsed="false"/>
    <row r="92" customFormat="false" ht="8.25" hidden="false" customHeight="true" outlineLevel="0" collapsed="false"/>
    <row r="93" customFormat="false" ht="8.25" hidden="false" customHeight="true" outlineLevel="0" collapsed="false"/>
    <row r="94" customFormat="false" ht="8.25" hidden="false" customHeight="true" outlineLevel="0" collapsed="false"/>
    <row r="95" customFormat="false" ht="8.25" hidden="false" customHeight="true" outlineLevel="0" collapsed="false"/>
    <row r="96" customFormat="false" ht="8.25" hidden="false" customHeight="true" outlineLevel="0" collapsed="false"/>
    <row r="97" customFormat="false" ht="8.25" hidden="false" customHeight="true" outlineLevel="0" collapsed="false"/>
    <row r="98" customFormat="false" ht="8.25" hidden="false" customHeight="true" outlineLevel="0" collapsed="false"/>
    <row r="99" customFormat="false" ht="8.25" hidden="false" customHeight="true" outlineLevel="0" collapsed="false"/>
    <row r="100" customFormat="false" ht="8.25" hidden="false" customHeight="true" outlineLevel="0" collapsed="false"/>
    <row r="101" customFormat="false" ht="8.25" hidden="false" customHeight="true" outlineLevel="0" collapsed="false"/>
    <row r="102" customFormat="false" ht="8.25" hidden="false" customHeight="true" outlineLevel="0" collapsed="false"/>
    <row r="103" customFormat="false" ht="8.25" hidden="false" customHeight="true" outlineLevel="0" collapsed="false"/>
    <row r="104" customFormat="false" ht="8.25" hidden="false" customHeight="true" outlineLevel="0" collapsed="false"/>
    <row r="105" customFormat="false" ht="8.25" hidden="false" customHeight="true" outlineLevel="0" collapsed="false"/>
    <row r="106" customFormat="false" ht="8.25" hidden="false" customHeight="true" outlineLevel="0" collapsed="false"/>
    <row r="107" customFormat="false" ht="8.25" hidden="false" customHeight="true" outlineLevel="0" collapsed="false"/>
    <row r="108" customFormat="false" ht="8.25" hidden="false" customHeight="true" outlineLevel="0" collapsed="false"/>
    <row r="109" customFormat="false" ht="8.25" hidden="false" customHeight="true" outlineLevel="0" collapsed="false"/>
    <row r="110" customFormat="false" ht="8.25" hidden="false" customHeight="true" outlineLevel="0" collapsed="false"/>
    <row r="111" customFormat="false" ht="8.25" hidden="false" customHeight="true" outlineLevel="0" collapsed="false"/>
    <row r="112" customFormat="false" ht="8.25" hidden="false" customHeight="true" outlineLevel="0" collapsed="false"/>
    <row r="113" customFormat="false" ht="8.25" hidden="false" customHeight="true" outlineLevel="0" collapsed="false"/>
    <row r="114" customFormat="false" ht="8.25" hidden="false" customHeight="true" outlineLevel="0" collapsed="false"/>
    <row r="115" customFormat="false" ht="8.25" hidden="false" customHeight="true" outlineLevel="0" collapsed="false"/>
    <row r="116" customFormat="false" ht="8.25" hidden="false" customHeight="true" outlineLevel="0" collapsed="false"/>
    <row r="117" customFormat="false" ht="8.25" hidden="false" customHeight="true" outlineLevel="0" collapsed="false"/>
    <row r="118" customFormat="false" ht="8.25" hidden="false" customHeight="true" outlineLevel="0" collapsed="false"/>
    <row r="119" customFormat="false" ht="8.25" hidden="false" customHeight="true" outlineLevel="0" collapsed="false"/>
    <row r="120" customFormat="false" ht="8.25" hidden="false" customHeight="true" outlineLevel="0" collapsed="false"/>
    <row r="121" customFormat="false" ht="8.25" hidden="false" customHeight="true" outlineLevel="0" collapsed="false"/>
    <row r="122" customFormat="false" ht="8.25" hidden="false" customHeight="true" outlineLevel="0" collapsed="false"/>
    <row r="123" customFormat="false" ht="8.25" hidden="false" customHeight="true" outlineLevel="0" collapsed="false"/>
    <row r="124" customFormat="false" ht="8.25" hidden="false" customHeight="true" outlineLevel="0" collapsed="false"/>
    <row r="125" customFormat="false" ht="8.25" hidden="false" customHeight="true" outlineLevel="0" collapsed="false"/>
    <row r="126" customFormat="false" ht="8.25" hidden="false" customHeight="true" outlineLevel="0" collapsed="false"/>
    <row r="127" customFormat="false" ht="8.25" hidden="false" customHeight="true" outlineLevel="0" collapsed="false"/>
    <row r="128" customFormat="false" ht="8.25" hidden="false" customHeight="true" outlineLevel="0" collapsed="false"/>
    <row r="129" customFormat="false" ht="8.25" hidden="false" customHeight="true" outlineLevel="0" collapsed="false"/>
    <row r="130" customFormat="false" ht="8.25" hidden="false" customHeight="true" outlineLevel="0" collapsed="false"/>
    <row r="131" customFormat="false" ht="8.25" hidden="false" customHeight="true" outlineLevel="0" collapsed="false"/>
    <row r="132" customFormat="false" ht="8.25" hidden="false" customHeight="true" outlineLevel="0" collapsed="false"/>
    <row r="133" customFormat="false" ht="8.25" hidden="false" customHeight="true" outlineLevel="0" collapsed="false"/>
    <row r="134" customFormat="false" ht="8.25" hidden="false" customHeight="true" outlineLevel="0" collapsed="false"/>
    <row r="135" customFormat="false" ht="8.25" hidden="false" customHeight="true" outlineLevel="0" collapsed="false"/>
    <row r="136" customFormat="false" ht="8.25" hidden="false" customHeight="true" outlineLevel="0" collapsed="false"/>
    <row r="137" customFormat="false" ht="8.25" hidden="false" customHeight="true" outlineLevel="0" collapsed="false"/>
    <row r="138" customFormat="false" ht="8.25" hidden="false" customHeight="true" outlineLevel="0" collapsed="false"/>
    <row r="139" customFormat="false" ht="8.25" hidden="false" customHeight="true" outlineLevel="0" collapsed="false"/>
    <row r="140" customFormat="false" ht="8.25" hidden="false" customHeight="true" outlineLevel="0" collapsed="false"/>
    <row r="141" customFormat="false" ht="8.25" hidden="false" customHeight="true" outlineLevel="0" collapsed="false"/>
    <row r="142" customFormat="false" ht="8.25" hidden="false" customHeight="true" outlineLevel="0" collapsed="false"/>
    <row r="143" customFormat="false" ht="8.25" hidden="false" customHeight="true" outlineLevel="0" collapsed="false"/>
    <row r="144" customFormat="false" ht="8.25" hidden="false" customHeight="true" outlineLevel="0" collapsed="false"/>
    <row r="145" customFormat="false" ht="8.25" hidden="false" customHeight="true" outlineLevel="0" collapsed="false"/>
    <row r="146" customFormat="false" ht="8.25" hidden="false" customHeight="true" outlineLevel="0" collapsed="false"/>
    <row r="147" customFormat="false" ht="8.25" hidden="false" customHeight="true" outlineLevel="0" collapsed="false"/>
    <row r="148" customFormat="false" ht="8.25" hidden="false" customHeight="true" outlineLevel="0" collapsed="false"/>
    <row r="149" customFormat="false" ht="8.25" hidden="false" customHeight="true" outlineLevel="0" collapsed="false"/>
    <row r="150" customFormat="false" ht="8.25" hidden="false" customHeight="true" outlineLevel="0" collapsed="false"/>
    <row r="151" customFormat="false" ht="8.25" hidden="false" customHeight="true" outlineLevel="0" collapsed="false"/>
    <row r="152" customFormat="false" ht="8.25" hidden="false" customHeight="true" outlineLevel="0" collapsed="false"/>
    <row r="153" customFormat="false" ht="8.25" hidden="false" customHeight="true" outlineLevel="0" collapsed="false"/>
    <row r="154" customFormat="false" ht="8.25" hidden="false" customHeight="true" outlineLevel="0" collapsed="false"/>
    <row r="155" customFormat="false" ht="8.25" hidden="false" customHeight="true" outlineLevel="0" collapsed="false"/>
    <row r="156" customFormat="false" ht="8.25" hidden="false" customHeight="true" outlineLevel="0" collapsed="false"/>
    <row r="157" customFormat="false" ht="8.25" hidden="false" customHeight="true" outlineLevel="0" collapsed="false"/>
    <row r="158" customFormat="false" ht="8.25" hidden="false" customHeight="true" outlineLevel="0" collapsed="false"/>
    <row r="159" customFormat="false" ht="8.25" hidden="false" customHeight="true" outlineLevel="0" collapsed="false"/>
    <row r="160" customFormat="false" ht="8.25" hidden="false" customHeight="true" outlineLevel="0" collapsed="false"/>
    <row r="161" customFormat="false" ht="8.25" hidden="false" customHeight="true" outlineLevel="0" collapsed="false"/>
    <row r="162" customFormat="false" ht="8.25" hidden="false" customHeight="true" outlineLevel="0" collapsed="false"/>
    <row r="163" customFormat="false" ht="8.25" hidden="false" customHeight="true" outlineLevel="0" collapsed="false"/>
    <row r="164" customFormat="false" ht="8.25" hidden="false" customHeight="true" outlineLevel="0" collapsed="false"/>
    <row r="165" customFormat="false" ht="8.25" hidden="false" customHeight="true" outlineLevel="0" collapsed="false"/>
    <row r="166" customFormat="false" ht="8.25" hidden="false" customHeight="true" outlineLevel="0" collapsed="false"/>
    <row r="167" customFormat="false" ht="8.25" hidden="false" customHeight="true" outlineLevel="0" collapsed="false"/>
    <row r="168" customFormat="false" ht="8.25" hidden="false" customHeight="true" outlineLevel="0" collapsed="false"/>
    <row r="169" customFormat="false" ht="8.25" hidden="false" customHeight="true" outlineLevel="0" collapsed="false"/>
    <row r="170" customFormat="false" ht="8.25" hidden="false" customHeight="true" outlineLevel="0" collapsed="false"/>
    <row r="171" customFormat="false" ht="8.25" hidden="false" customHeight="true" outlineLevel="0" collapsed="false"/>
    <row r="172" customFormat="false" ht="8.25" hidden="false" customHeight="true" outlineLevel="0" collapsed="false"/>
    <row r="173" customFormat="false" ht="8.25" hidden="false" customHeight="true" outlineLevel="0" collapsed="false"/>
    <row r="174" customFormat="false" ht="8.25" hidden="false" customHeight="true" outlineLevel="0" collapsed="false"/>
    <row r="175" customFormat="false" ht="8.25" hidden="false" customHeight="true" outlineLevel="0" collapsed="false"/>
    <row r="176" customFormat="false" ht="8.25" hidden="false" customHeight="true" outlineLevel="0" collapsed="false"/>
    <row r="177" customFormat="false" ht="8.25" hidden="false" customHeight="true" outlineLevel="0" collapsed="false"/>
    <row r="178" customFormat="false" ht="8.25" hidden="false" customHeight="true" outlineLevel="0" collapsed="false"/>
    <row r="179" customFormat="false" ht="8.25" hidden="false" customHeight="true" outlineLevel="0" collapsed="false"/>
    <row r="180" customFormat="false" ht="8.25" hidden="false" customHeight="true" outlineLevel="0" collapsed="false"/>
    <row r="181" customFormat="false" ht="8.25" hidden="false" customHeight="true" outlineLevel="0" collapsed="false"/>
    <row r="182" customFormat="false" ht="8.25" hidden="false" customHeight="true" outlineLevel="0" collapsed="false"/>
    <row r="183" customFormat="false" ht="8.25" hidden="false" customHeight="true" outlineLevel="0" collapsed="false"/>
    <row r="184" customFormat="false" ht="8.25" hidden="false" customHeight="true" outlineLevel="0" collapsed="false"/>
    <row r="185" customFormat="false" ht="8.25" hidden="false" customHeight="true" outlineLevel="0" collapsed="false"/>
    <row r="186" customFormat="false" ht="8.25" hidden="false" customHeight="true" outlineLevel="0" collapsed="false"/>
    <row r="187" customFormat="false" ht="8.25" hidden="false" customHeight="true" outlineLevel="0" collapsed="false"/>
    <row r="188" customFormat="false" ht="8.25" hidden="false" customHeight="true" outlineLevel="0" collapsed="false"/>
    <row r="189" customFormat="false" ht="8.25" hidden="false" customHeight="true" outlineLevel="0" collapsed="false"/>
    <row r="190" customFormat="false" ht="8.25" hidden="false" customHeight="true" outlineLevel="0" collapsed="false"/>
    <row r="191" customFormat="false" ht="8.25" hidden="false" customHeight="true" outlineLevel="0" collapsed="false"/>
    <row r="192" customFormat="false" ht="8.25" hidden="false" customHeight="true" outlineLevel="0" collapsed="false"/>
    <row r="193" customFormat="false" ht="8.25" hidden="false" customHeight="true" outlineLevel="0" collapsed="false"/>
    <row r="194" customFormat="false" ht="8.25" hidden="false" customHeight="true" outlineLevel="0" collapsed="false"/>
    <row r="195" customFormat="false" ht="8.25" hidden="false" customHeight="true" outlineLevel="0" collapsed="false"/>
    <row r="196" customFormat="false" ht="8.25" hidden="false" customHeight="true" outlineLevel="0" collapsed="false"/>
    <row r="197" customFormat="false" ht="8.25" hidden="false" customHeight="true" outlineLevel="0" collapsed="false"/>
    <row r="198" customFormat="false" ht="8.25" hidden="false" customHeight="true" outlineLevel="0" collapsed="false"/>
    <row r="199" customFormat="false" ht="8.25" hidden="false" customHeight="true" outlineLevel="0" collapsed="false"/>
    <row r="200" customFormat="false" ht="8.25" hidden="false" customHeight="true" outlineLevel="0" collapsed="false"/>
    <row r="201" customFormat="false" ht="8.25" hidden="false" customHeight="true" outlineLevel="0" collapsed="false"/>
    <row r="202" customFormat="false" ht="8.25" hidden="false" customHeight="true" outlineLevel="0" collapsed="false"/>
    <row r="203" customFormat="false" ht="8.25" hidden="false" customHeight="true" outlineLevel="0" collapsed="false"/>
    <row r="204" customFormat="false" ht="8.25" hidden="false" customHeight="true" outlineLevel="0" collapsed="false"/>
    <row r="205" customFormat="false" ht="8.25" hidden="false" customHeight="true" outlineLevel="0" collapsed="false"/>
    <row r="206" customFormat="false" ht="8.25" hidden="false" customHeight="true" outlineLevel="0" collapsed="false"/>
    <row r="207" customFormat="false" ht="8.25" hidden="false" customHeight="true" outlineLevel="0" collapsed="false"/>
    <row r="208" customFormat="false" ht="8.25" hidden="false" customHeight="true" outlineLevel="0" collapsed="false"/>
    <row r="209" customFormat="false" ht="8.25" hidden="false" customHeight="true" outlineLevel="0" collapsed="false"/>
    <row r="210" customFormat="false" ht="8.25" hidden="false" customHeight="true" outlineLevel="0" collapsed="false"/>
    <row r="211" customFormat="false" ht="8.25" hidden="false" customHeight="true" outlineLevel="0" collapsed="false"/>
    <row r="212" customFormat="false" ht="8.25" hidden="false" customHeight="true" outlineLevel="0" collapsed="false"/>
    <row r="213" customFormat="false" ht="8.25" hidden="false" customHeight="true" outlineLevel="0" collapsed="false"/>
    <row r="214" customFormat="false" ht="8.25" hidden="false" customHeight="true" outlineLevel="0" collapsed="false"/>
    <row r="215" customFormat="false" ht="8.25" hidden="false" customHeight="true" outlineLevel="0" collapsed="false"/>
    <row r="216" customFormat="false" ht="8.25" hidden="false" customHeight="true" outlineLevel="0" collapsed="false"/>
    <row r="217" customFormat="false" ht="8.25" hidden="false" customHeight="true" outlineLevel="0" collapsed="false"/>
    <row r="218" customFormat="false" ht="8.25" hidden="false" customHeight="true" outlineLevel="0" collapsed="false"/>
    <row r="219" customFormat="false" ht="8.25" hidden="false" customHeight="true" outlineLevel="0" collapsed="false"/>
    <row r="220" customFormat="false" ht="8.25" hidden="false" customHeight="true" outlineLevel="0" collapsed="false"/>
    <row r="221" customFormat="false" ht="8.25" hidden="false" customHeight="true" outlineLevel="0" collapsed="false"/>
    <row r="222" customFormat="false" ht="8.25" hidden="false" customHeight="true" outlineLevel="0" collapsed="false"/>
    <row r="223" customFormat="false" ht="8.25" hidden="false" customHeight="true" outlineLevel="0" collapsed="false"/>
    <row r="224" customFormat="false" ht="8.25" hidden="false" customHeight="true" outlineLevel="0" collapsed="false"/>
    <row r="225" customFormat="false" ht="8.25" hidden="false" customHeight="true" outlineLevel="0" collapsed="false"/>
    <row r="226" customFormat="false" ht="8.25" hidden="false" customHeight="true" outlineLevel="0" collapsed="false"/>
    <row r="227" customFormat="false" ht="8.25" hidden="false" customHeight="true" outlineLevel="0" collapsed="false"/>
    <row r="228" customFormat="false" ht="8.25" hidden="false" customHeight="true" outlineLevel="0" collapsed="false"/>
    <row r="229" customFormat="false" ht="8.25" hidden="false" customHeight="true" outlineLevel="0" collapsed="false"/>
    <row r="230" customFormat="false" ht="8.25" hidden="false" customHeight="true" outlineLevel="0" collapsed="false"/>
    <row r="231" customFormat="false" ht="8.25" hidden="false" customHeight="true" outlineLevel="0" collapsed="false"/>
    <row r="232" customFormat="false" ht="8.25" hidden="false" customHeight="true" outlineLevel="0" collapsed="false"/>
    <row r="233" customFormat="false" ht="8.25" hidden="false" customHeight="true" outlineLevel="0" collapsed="false"/>
    <row r="234" customFormat="false" ht="8.25" hidden="false" customHeight="true" outlineLevel="0" collapsed="false"/>
    <row r="235" customFormat="false" ht="8.25" hidden="false" customHeight="true" outlineLevel="0" collapsed="false"/>
    <row r="236" customFormat="false" ht="8.25" hidden="false" customHeight="true" outlineLevel="0" collapsed="false"/>
    <row r="237" customFormat="false" ht="8.25" hidden="false" customHeight="true" outlineLevel="0" collapsed="false"/>
    <row r="238" customFormat="false" ht="8.25" hidden="false" customHeight="true" outlineLevel="0" collapsed="false"/>
    <row r="239" customFormat="false" ht="8.25" hidden="false" customHeight="true" outlineLevel="0" collapsed="false"/>
    <row r="240" customFormat="false" ht="8.25" hidden="false" customHeight="true" outlineLevel="0" collapsed="false"/>
    <row r="241" customFormat="false" ht="8.25" hidden="false" customHeight="true" outlineLevel="0" collapsed="false"/>
    <row r="242" customFormat="false" ht="8.25" hidden="false" customHeight="true" outlineLevel="0" collapsed="false"/>
    <row r="243" customFormat="false" ht="8.25" hidden="false" customHeight="true" outlineLevel="0" collapsed="false"/>
    <row r="244" customFormat="false" ht="8.25" hidden="false" customHeight="true" outlineLevel="0" collapsed="false"/>
    <row r="245" customFormat="false" ht="8.25" hidden="false" customHeight="true" outlineLevel="0" collapsed="false"/>
    <row r="246" customFormat="false" ht="8.25" hidden="false" customHeight="true" outlineLevel="0" collapsed="false"/>
    <row r="247" customFormat="false" ht="8.25" hidden="false" customHeight="true" outlineLevel="0" collapsed="false"/>
    <row r="248" customFormat="false" ht="8.25" hidden="false" customHeight="true" outlineLevel="0" collapsed="false"/>
    <row r="249" customFormat="false" ht="8.25" hidden="false" customHeight="true" outlineLevel="0" collapsed="false"/>
    <row r="250" customFormat="false" ht="8.25" hidden="false" customHeight="true" outlineLevel="0" collapsed="false"/>
    <row r="251" customFormat="false" ht="8.25" hidden="false" customHeight="true" outlineLevel="0" collapsed="false"/>
    <row r="252" customFormat="false" ht="8.25" hidden="false" customHeight="true" outlineLevel="0" collapsed="false"/>
    <row r="253" customFormat="false" ht="8.25" hidden="false" customHeight="true" outlineLevel="0" collapsed="false"/>
    <row r="254" customFormat="false" ht="8.25" hidden="false" customHeight="true" outlineLevel="0" collapsed="false"/>
    <row r="255" customFormat="false" ht="8.25" hidden="false" customHeight="true" outlineLevel="0" collapsed="false"/>
    <row r="256" customFormat="false" ht="8.25" hidden="false" customHeight="true" outlineLevel="0" collapsed="false"/>
    <row r="257" customFormat="false" ht="8.25" hidden="false" customHeight="true" outlineLevel="0" collapsed="false"/>
    <row r="258" customFormat="false" ht="8.25" hidden="false" customHeight="true" outlineLevel="0" collapsed="false"/>
    <row r="259" customFormat="false" ht="8.25" hidden="false" customHeight="true" outlineLevel="0" collapsed="false"/>
    <row r="260" customFormat="false" ht="8.25" hidden="false" customHeight="true" outlineLevel="0" collapsed="false"/>
    <row r="261" customFormat="false" ht="8.25" hidden="false" customHeight="true" outlineLevel="0" collapsed="false"/>
    <row r="262" customFormat="false" ht="8.25" hidden="false" customHeight="true" outlineLevel="0" collapsed="false"/>
    <row r="263" customFormat="false" ht="8.25" hidden="false" customHeight="true" outlineLevel="0" collapsed="false"/>
    <row r="264" customFormat="false" ht="8.25" hidden="false" customHeight="true" outlineLevel="0" collapsed="false"/>
    <row r="265" customFormat="false" ht="8.25" hidden="false" customHeight="true" outlineLevel="0" collapsed="false"/>
    <row r="266" customFormat="false" ht="8.25" hidden="false" customHeight="true" outlineLevel="0" collapsed="false"/>
    <row r="267" customFormat="false" ht="8.25" hidden="false" customHeight="true" outlineLevel="0" collapsed="false"/>
    <row r="268" customFormat="false" ht="8.25" hidden="false" customHeight="true" outlineLevel="0" collapsed="false"/>
    <row r="269" customFormat="false" ht="8.25" hidden="false" customHeight="true" outlineLevel="0" collapsed="false"/>
    <row r="270" customFormat="false" ht="8.25" hidden="false" customHeight="true" outlineLevel="0" collapsed="false"/>
    <row r="271" customFormat="false" ht="8.25" hidden="false" customHeight="true" outlineLevel="0" collapsed="false"/>
    <row r="272" customFormat="false" ht="8.25" hidden="false" customHeight="true" outlineLevel="0" collapsed="false"/>
    <row r="273" customFormat="false" ht="8.25" hidden="false" customHeight="true" outlineLevel="0" collapsed="false"/>
    <row r="274" customFormat="false" ht="8.25" hidden="false" customHeight="true" outlineLevel="0" collapsed="false"/>
    <row r="275" customFormat="false" ht="8.25" hidden="false" customHeight="true" outlineLevel="0" collapsed="false"/>
    <row r="276" customFormat="false" ht="8.25" hidden="false" customHeight="true" outlineLevel="0" collapsed="false"/>
    <row r="277" customFormat="false" ht="8.25" hidden="false" customHeight="true" outlineLevel="0" collapsed="false"/>
    <row r="278" customFormat="false" ht="8.25" hidden="false" customHeight="true" outlineLevel="0" collapsed="false"/>
    <row r="279" customFormat="false" ht="8.25" hidden="false" customHeight="true" outlineLevel="0" collapsed="false"/>
    <row r="280" customFormat="false" ht="8.25" hidden="false" customHeight="true" outlineLevel="0" collapsed="false"/>
    <row r="281" customFormat="false" ht="8.25" hidden="false" customHeight="true" outlineLevel="0" collapsed="false"/>
    <row r="282" customFormat="false" ht="8.25" hidden="false" customHeight="true" outlineLevel="0" collapsed="false"/>
    <row r="283" customFormat="false" ht="8.25" hidden="false" customHeight="true" outlineLevel="0" collapsed="false"/>
    <row r="284" customFormat="false" ht="8.25" hidden="false" customHeight="true" outlineLevel="0" collapsed="false"/>
    <row r="285" customFormat="false" ht="8.25" hidden="false" customHeight="true" outlineLevel="0" collapsed="false"/>
    <row r="286" customFormat="false" ht="8.25" hidden="false" customHeight="true" outlineLevel="0" collapsed="false"/>
    <row r="287" customFormat="false" ht="8.25" hidden="false" customHeight="true" outlineLevel="0" collapsed="false"/>
    <row r="288" customFormat="false" ht="8.25" hidden="false" customHeight="true" outlineLevel="0" collapsed="false"/>
    <row r="289" customFormat="false" ht="8.25" hidden="false" customHeight="true" outlineLevel="0" collapsed="false"/>
    <row r="290" customFormat="false" ht="8.25" hidden="false" customHeight="true" outlineLevel="0" collapsed="false"/>
    <row r="291" customFormat="false" ht="8.25" hidden="false" customHeight="true" outlineLevel="0" collapsed="false"/>
    <row r="292" customFormat="false" ht="8.25" hidden="false" customHeight="true" outlineLevel="0" collapsed="false"/>
    <row r="293" customFormat="false" ht="8.25" hidden="false" customHeight="true" outlineLevel="0" collapsed="false"/>
    <row r="294" customFormat="false" ht="8.25" hidden="false" customHeight="true" outlineLevel="0" collapsed="false"/>
    <row r="295" customFormat="false" ht="8.25" hidden="false" customHeight="true" outlineLevel="0" collapsed="false"/>
    <row r="296" customFormat="false" ht="8.25" hidden="false" customHeight="true" outlineLevel="0" collapsed="false"/>
    <row r="297" customFormat="false" ht="8.25" hidden="false" customHeight="true" outlineLevel="0" collapsed="false"/>
    <row r="298" customFormat="false" ht="8.25" hidden="false" customHeight="true" outlineLevel="0" collapsed="false"/>
    <row r="299" customFormat="false" ht="8.25" hidden="false" customHeight="true" outlineLevel="0" collapsed="false"/>
    <row r="300" customFormat="false" ht="8.25" hidden="false" customHeight="true" outlineLevel="0" collapsed="false"/>
    <row r="301" customFormat="false" ht="8.25" hidden="false" customHeight="true" outlineLevel="0" collapsed="false"/>
    <row r="302" customFormat="false" ht="8.25" hidden="false" customHeight="true" outlineLevel="0" collapsed="false"/>
    <row r="303" customFormat="false" ht="8.25" hidden="false" customHeight="true" outlineLevel="0" collapsed="false"/>
    <row r="304" customFormat="false" ht="8.25" hidden="false" customHeight="true" outlineLevel="0" collapsed="false"/>
    <row r="305" customFormat="false" ht="8.25" hidden="false" customHeight="true" outlineLevel="0" collapsed="false"/>
    <row r="306" customFormat="false" ht="8.25" hidden="false" customHeight="true" outlineLevel="0" collapsed="false"/>
    <row r="307" customFormat="false" ht="8.25" hidden="false" customHeight="true" outlineLevel="0" collapsed="false"/>
    <row r="308" customFormat="false" ht="8.25" hidden="false" customHeight="true" outlineLevel="0" collapsed="false"/>
    <row r="309" customFormat="false" ht="8.25" hidden="false" customHeight="true" outlineLevel="0" collapsed="false"/>
    <row r="310" customFormat="false" ht="8.25" hidden="false" customHeight="true" outlineLevel="0" collapsed="false"/>
    <row r="311" customFormat="false" ht="8.25" hidden="false" customHeight="true" outlineLevel="0" collapsed="false"/>
    <row r="312" customFormat="false" ht="8.25" hidden="false" customHeight="true" outlineLevel="0" collapsed="false"/>
    <row r="313" customFormat="false" ht="8.25" hidden="false" customHeight="true" outlineLevel="0" collapsed="false"/>
    <row r="314" customFormat="false" ht="8.25" hidden="false" customHeight="true" outlineLevel="0" collapsed="false"/>
    <row r="315" customFormat="false" ht="8.25" hidden="false" customHeight="true" outlineLevel="0" collapsed="false"/>
    <row r="316" customFormat="false" ht="8.25" hidden="false" customHeight="true" outlineLevel="0" collapsed="false"/>
    <row r="317" customFormat="false" ht="8.25" hidden="false" customHeight="true" outlineLevel="0" collapsed="false"/>
    <row r="318" customFormat="false" ht="8.25" hidden="false" customHeight="true" outlineLevel="0" collapsed="false"/>
    <row r="319" customFormat="false" ht="8.25" hidden="false" customHeight="true" outlineLevel="0" collapsed="false"/>
    <row r="320" customFormat="false" ht="8.25" hidden="false" customHeight="true" outlineLevel="0" collapsed="false"/>
    <row r="321" customFormat="false" ht="8.25" hidden="false" customHeight="true" outlineLevel="0" collapsed="false"/>
    <row r="322" customFormat="false" ht="8.25" hidden="false" customHeight="true" outlineLevel="0" collapsed="false"/>
    <row r="323" customFormat="false" ht="8.25" hidden="false" customHeight="true" outlineLevel="0" collapsed="false"/>
    <row r="324" customFormat="false" ht="8.25" hidden="false" customHeight="true" outlineLevel="0" collapsed="false"/>
    <row r="325" customFormat="false" ht="8.25" hidden="false" customHeight="true" outlineLevel="0" collapsed="false"/>
    <row r="326" customFormat="false" ht="8.25" hidden="false" customHeight="true" outlineLevel="0" collapsed="false"/>
    <row r="327" customFormat="false" ht="8.25" hidden="false" customHeight="true" outlineLevel="0" collapsed="false"/>
    <row r="328" customFormat="false" ht="8.25" hidden="false" customHeight="true" outlineLevel="0" collapsed="false"/>
    <row r="329" customFormat="false" ht="8.25" hidden="false" customHeight="true" outlineLevel="0" collapsed="false"/>
    <row r="330" customFormat="false" ht="8.25" hidden="false" customHeight="true" outlineLevel="0" collapsed="false"/>
    <row r="331" customFormat="false" ht="8.25" hidden="false" customHeight="true" outlineLevel="0" collapsed="false"/>
    <row r="332" customFormat="false" ht="8.25" hidden="false" customHeight="true" outlineLevel="0" collapsed="false"/>
    <row r="333" customFormat="false" ht="8.25" hidden="false" customHeight="true" outlineLevel="0" collapsed="false"/>
    <row r="334" customFormat="false" ht="8.25" hidden="false" customHeight="true" outlineLevel="0" collapsed="false"/>
    <row r="335" customFormat="false" ht="8.25" hidden="false" customHeight="true" outlineLevel="0" collapsed="false"/>
    <row r="336" customFormat="false" ht="8.25" hidden="false" customHeight="true" outlineLevel="0" collapsed="false"/>
    <row r="337" customFormat="false" ht="8.25" hidden="false" customHeight="true" outlineLevel="0" collapsed="false"/>
    <row r="338" customFormat="false" ht="8.25" hidden="false" customHeight="true" outlineLevel="0" collapsed="false"/>
    <row r="339" customFormat="false" ht="8.25" hidden="false" customHeight="true" outlineLevel="0" collapsed="false"/>
    <row r="340" customFormat="false" ht="8.25" hidden="false" customHeight="true" outlineLevel="0" collapsed="false"/>
    <row r="341" customFormat="false" ht="8.25" hidden="false" customHeight="true" outlineLevel="0" collapsed="false"/>
    <row r="342" customFormat="false" ht="8.25" hidden="false" customHeight="true" outlineLevel="0" collapsed="false"/>
    <row r="343" customFormat="false" ht="8.25" hidden="false" customHeight="true" outlineLevel="0" collapsed="false"/>
    <row r="344" customFormat="false" ht="8.25" hidden="false" customHeight="true" outlineLevel="0" collapsed="false"/>
    <row r="345" customFormat="false" ht="8.25" hidden="false" customHeight="true" outlineLevel="0" collapsed="false"/>
    <row r="346" customFormat="false" ht="8.25" hidden="false" customHeight="true" outlineLevel="0" collapsed="false"/>
    <row r="347" customFormat="false" ht="8.25" hidden="false" customHeight="true" outlineLevel="0" collapsed="false"/>
    <row r="348" customFormat="false" ht="8.25" hidden="false" customHeight="true" outlineLevel="0" collapsed="false"/>
    <row r="349" customFormat="false" ht="8.25" hidden="false" customHeight="true" outlineLevel="0" collapsed="false"/>
    <row r="350" customFormat="false" ht="8.25" hidden="false" customHeight="true" outlineLevel="0" collapsed="false"/>
    <row r="351" customFormat="false" ht="8.25" hidden="false" customHeight="true" outlineLevel="0" collapsed="false"/>
    <row r="352" customFormat="false" ht="8.25" hidden="false" customHeight="true" outlineLevel="0" collapsed="false"/>
    <row r="353" customFormat="false" ht="8.25" hidden="false" customHeight="true" outlineLevel="0" collapsed="false"/>
    <row r="354" customFormat="false" ht="8.25" hidden="false" customHeight="true" outlineLevel="0" collapsed="false"/>
    <row r="355" customFormat="false" ht="8.25" hidden="false" customHeight="true" outlineLevel="0" collapsed="false"/>
    <row r="356" customFormat="false" ht="8.25" hidden="false" customHeight="true" outlineLevel="0" collapsed="false"/>
    <row r="357" customFormat="false" ht="8.25" hidden="false" customHeight="true" outlineLevel="0" collapsed="false"/>
    <row r="358" customFormat="false" ht="8.25" hidden="false" customHeight="true" outlineLevel="0" collapsed="false"/>
    <row r="359" customFormat="false" ht="8.25" hidden="false" customHeight="true" outlineLevel="0" collapsed="false"/>
    <row r="360" customFormat="false" ht="8.25" hidden="false" customHeight="true" outlineLevel="0" collapsed="false"/>
    <row r="361" customFormat="false" ht="8.25" hidden="false" customHeight="true" outlineLevel="0" collapsed="false"/>
    <row r="362" customFormat="false" ht="8.25" hidden="false" customHeight="true" outlineLevel="0" collapsed="false"/>
    <row r="363" customFormat="false" ht="8.25" hidden="false" customHeight="true" outlineLevel="0" collapsed="false"/>
    <row r="364" customFormat="false" ht="8.25" hidden="false" customHeight="true" outlineLevel="0" collapsed="false"/>
    <row r="365" customFormat="false" ht="8.25" hidden="false" customHeight="true" outlineLevel="0" collapsed="false"/>
    <row r="366" customFormat="false" ht="8.25" hidden="false" customHeight="true" outlineLevel="0" collapsed="false"/>
    <row r="367" customFormat="false" ht="8.25" hidden="false" customHeight="true" outlineLevel="0" collapsed="false"/>
    <row r="368" customFormat="false" ht="8.25" hidden="false" customHeight="true" outlineLevel="0" collapsed="false"/>
    <row r="369" customFormat="false" ht="8.25" hidden="false" customHeight="true" outlineLevel="0" collapsed="false"/>
    <row r="370" customFormat="false" ht="8.25" hidden="false" customHeight="true" outlineLevel="0" collapsed="false"/>
    <row r="371" customFormat="false" ht="8.25" hidden="false" customHeight="true" outlineLevel="0" collapsed="false"/>
    <row r="372" customFormat="false" ht="8.25" hidden="false" customHeight="true" outlineLevel="0" collapsed="false"/>
    <row r="373" customFormat="false" ht="8.25" hidden="false" customHeight="true" outlineLevel="0" collapsed="false"/>
    <row r="374" customFormat="false" ht="8.25" hidden="false" customHeight="true" outlineLevel="0" collapsed="false"/>
    <row r="375" customFormat="false" ht="8.25" hidden="false" customHeight="true" outlineLevel="0" collapsed="false"/>
    <row r="376" customFormat="false" ht="8.25" hidden="false" customHeight="true" outlineLevel="0" collapsed="false"/>
    <row r="377" customFormat="false" ht="8.25" hidden="false" customHeight="true" outlineLevel="0" collapsed="false"/>
    <row r="378" customFormat="false" ht="8.25" hidden="false" customHeight="true" outlineLevel="0" collapsed="false"/>
    <row r="379" customFormat="false" ht="8.25" hidden="false" customHeight="true" outlineLevel="0" collapsed="false"/>
    <row r="380" customFormat="false" ht="8.25" hidden="false" customHeight="true" outlineLevel="0" collapsed="false"/>
    <row r="381" customFormat="false" ht="8.25" hidden="false" customHeight="true" outlineLevel="0" collapsed="false"/>
    <row r="382" customFormat="false" ht="8.25" hidden="false" customHeight="true" outlineLevel="0" collapsed="false"/>
    <row r="383" customFormat="false" ht="8.25" hidden="false" customHeight="true" outlineLevel="0" collapsed="false"/>
    <row r="384" customFormat="false" ht="8.25" hidden="false" customHeight="true" outlineLevel="0" collapsed="false"/>
    <row r="385" customFormat="false" ht="8.25" hidden="false" customHeight="true" outlineLevel="0" collapsed="false"/>
    <row r="386" customFormat="false" ht="8.25" hidden="false" customHeight="true" outlineLevel="0" collapsed="false"/>
    <row r="387" customFormat="false" ht="8.25" hidden="false" customHeight="true" outlineLevel="0" collapsed="false"/>
    <row r="388" customFormat="false" ht="8.25" hidden="false" customHeight="true" outlineLevel="0" collapsed="false"/>
    <row r="389" customFormat="false" ht="8.25" hidden="false" customHeight="true" outlineLevel="0" collapsed="false"/>
    <row r="390" customFormat="false" ht="8.25" hidden="false" customHeight="true" outlineLevel="0" collapsed="false"/>
    <row r="391" customFormat="false" ht="8.25" hidden="false" customHeight="true" outlineLevel="0" collapsed="false"/>
    <row r="392" customFormat="false" ht="8.25" hidden="false" customHeight="true" outlineLevel="0" collapsed="false"/>
    <row r="393" customFormat="false" ht="8.25" hidden="false" customHeight="true" outlineLevel="0" collapsed="false"/>
    <row r="394" customFormat="false" ht="8.25" hidden="false" customHeight="true" outlineLevel="0" collapsed="false"/>
    <row r="395" customFormat="false" ht="8.25" hidden="false" customHeight="true" outlineLevel="0" collapsed="false"/>
    <row r="396" customFormat="false" ht="8.25" hidden="false" customHeight="true" outlineLevel="0" collapsed="false"/>
    <row r="397" customFormat="false" ht="8.25" hidden="false" customHeight="true" outlineLevel="0" collapsed="false"/>
    <row r="398" customFormat="false" ht="8.25" hidden="false" customHeight="true" outlineLevel="0" collapsed="false"/>
    <row r="399" customFormat="false" ht="8.25" hidden="false" customHeight="true" outlineLevel="0" collapsed="false"/>
    <row r="400" customFormat="false" ht="8.25" hidden="false" customHeight="true" outlineLevel="0" collapsed="false"/>
    <row r="401" customFormat="false" ht="8.25" hidden="false" customHeight="true" outlineLevel="0" collapsed="false"/>
    <row r="402" customFormat="false" ht="8.25" hidden="false" customHeight="true" outlineLevel="0" collapsed="false"/>
    <row r="403" customFormat="false" ht="8.25" hidden="false" customHeight="true" outlineLevel="0" collapsed="false"/>
    <row r="404" customFormat="false" ht="8.25" hidden="false" customHeight="true" outlineLevel="0" collapsed="false"/>
    <row r="405" customFormat="false" ht="8.25" hidden="false" customHeight="true" outlineLevel="0" collapsed="false"/>
    <row r="406" customFormat="false" ht="8.25" hidden="false" customHeight="true" outlineLevel="0" collapsed="false"/>
    <row r="407" customFormat="false" ht="8.25" hidden="false" customHeight="true" outlineLevel="0" collapsed="false"/>
    <row r="408" customFormat="false" ht="8.25" hidden="false" customHeight="true" outlineLevel="0" collapsed="false"/>
    <row r="409" customFormat="false" ht="8.25" hidden="false" customHeight="true" outlineLevel="0" collapsed="false"/>
    <row r="410" customFormat="false" ht="8.25" hidden="false" customHeight="true" outlineLevel="0" collapsed="false"/>
    <row r="411" customFormat="false" ht="8.25" hidden="false" customHeight="true" outlineLevel="0" collapsed="false"/>
    <row r="412" customFormat="false" ht="8.25" hidden="false" customHeight="true" outlineLevel="0" collapsed="false"/>
    <row r="413" customFormat="false" ht="8.25" hidden="false" customHeight="true" outlineLevel="0" collapsed="false"/>
    <row r="414" customFormat="false" ht="8.25" hidden="false" customHeight="true" outlineLevel="0" collapsed="false"/>
    <row r="415" customFormat="false" ht="8.25" hidden="false" customHeight="true" outlineLevel="0" collapsed="false"/>
    <row r="416" customFormat="false" ht="8.25" hidden="false" customHeight="true" outlineLevel="0" collapsed="false"/>
    <row r="417" customFormat="false" ht="8.25" hidden="false" customHeight="true" outlineLevel="0" collapsed="false"/>
    <row r="418" customFormat="false" ht="8.25" hidden="false" customHeight="true" outlineLevel="0" collapsed="false"/>
    <row r="419" customFormat="false" ht="8.25" hidden="false" customHeight="true" outlineLevel="0" collapsed="false"/>
    <row r="420" customFormat="false" ht="8.25" hidden="false" customHeight="true" outlineLevel="0" collapsed="false"/>
    <row r="421" customFormat="false" ht="8.25" hidden="false" customHeight="true" outlineLevel="0" collapsed="false"/>
    <row r="422" customFormat="false" ht="8.25" hidden="false" customHeight="true" outlineLevel="0" collapsed="false"/>
    <row r="423" customFormat="false" ht="8.25" hidden="false" customHeight="true" outlineLevel="0" collapsed="false"/>
    <row r="424" customFormat="false" ht="8.25" hidden="false" customHeight="true" outlineLevel="0" collapsed="false"/>
    <row r="425" customFormat="false" ht="8.25" hidden="false" customHeight="true" outlineLevel="0" collapsed="false"/>
    <row r="426" customFormat="false" ht="8.25" hidden="false" customHeight="true" outlineLevel="0" collapsed="false"/>
    <row r="427" customFormat="false" ht="8.25" hidden="false" customHeight="true" outlineLevel="0" collapsed="false"/>
    <row r="428" customFormat="false" ht="8.25" hidden="false" customHeight="true" outlineLevel="0" collapsed="false"/>
    <row r="429" customFormat="false" ht="8.25" hidden="false" customHeight="true" outlineLevel="0" collapsed="false"/>
    <row r="430" customFormat="false" ht="8.25" hidden="false" customHeight="true" outlineLevel="0" collapsed="false"/>
    <row r="431" customFormat="false" ht="8.25" hidden="false" customHeight="true" outlineLevel="0" collapsed="false"/>
    <row r="432" customFormat="false" ht="8.25" hidden="false" customHeight="true" outlineLevel="0" collapsed="false"/>
    <row r="433" customFormat="false" ht="8.25" hidden="false" customHeight="true" outlineLevel="0" collapsed="false"/>
    <row r="434" customFormat="false" ht="8.25" hidden="false" customHeight="true" outlineLevel="0" collapsed="false"/>
    <row r="435" customFormat="false" ht="8.25" hidden="false" customHeight="true" outlineLevel="0" collapsed="false"/>
    <row r="436" customFormat="false" ht="8.25" hidden="false" customHeight="true" outlineLevel="0" collapsed="false"/>
    <row r="437" customFormat="false" ht="8.25" hidden="false" customHeight="true" outlineLevel="0" collapsed="false"/>
    <row r="438" customFormat="false" ht="8.25" hidden="false" customHeight="true" outlineLevel="0" collapsed="false"/>
    <row r="439" customFormat="false" ht="8.25" hidden="false" customHeight="true" outlineLevel="0" collapsed="false"/>
    <row r="440" customFormat="false" ht="8.25" hidden="false" customHeight="true" outlineLevel="0" collapsed="false"/>
    <row r="441" customFormat="false" ht="8.25" hidden="false" customHeight="true" outlineLevel="0" collapsed="false"/>
    <row r="442" customFormat="false" ht="8.25" hidden="false" customHeight="true" outlineLevel="0" collapsed="false"/>
    <row r="443" customFormat="false" ht="8.25" hidden="false" customHeight="true" outlineLevel="0" collapsed="false"/>
    <row r="444" customFormat="false" ht="8.25" hidden="false" customHeight="true" outlineLevel="0" collapsed="false"/>
    <row r="445" customFormat="false" ht="8.25" hidden="false" customHeight="true" outlineLevel="0" collapsed="false"/>
    <row r="446" customFormat="false" ht="8.25" hidden="false" customHeight="true" outlineLevel="0" collapsed="false"/>
    <row r="447" customFormat="false" ht="8.25" hidden="false" customHeight="true" outlineLevel="0" collapsed="false"/>
    <row r="448" customFormat="false" ht="8.25" hidden="false" customHeight="true" outlineLevel="0" collapsed="false"/>
    <row r="449" customFormat="false" ht="8.25" hidden="false" customHeight="true" outlineLevel="0" collapsed="false"/>
    <row r="450" customFormat="false" ht="8.25" hidden="false" customHeight="true" outlineLevel="0" collapsed="false"/>
    <row r="451" customFormat="false" ht="8.25" hidden="false" customHeight="true" outlineLevel="0" collapsed="false"/>
    <row r="452" customFormat="false" ht="8.25" hidden="false" customHeight="true" outlineLevel="0" collapsed="false"/>
    <row r="453" customFormat="false" ht="8.25" hidden="false" customHeight="true" outlineLevel="0" collapsed="false"/>
    <row r="454" customFormat="false" ht="8.25" hidden="false" customHeight="true" outlineLevel="0" collapsed="false"/>
    <row r="455" customFormat="false" ht="8.25" hidden="false" customHeight="true" outlineLevel="0" collapsed="false"/>
    <row r="456" customFormat="false" ht="8.25" hidden="false" customHeight="true" outlineLevel="0" collapsed="false"/>
    <row r="457" customFormat="false" ht="8.25" hidden="false" customHeight="true" outlineLevel="0" collapsed="false"/>
    <row r="458" customFormat="false" ht="8.25" hidden="false" customHeight="true" outlineLevel="0" collapsed="false"/>
    <row r="459" customFormat="false" ht="8.25" hidden="false" customHeight="true" outlineLevel="0" collapsed="false"/>
    <row r="460" customFormat="false" ht="8.25" hidden="false" customHeight="true" outlineLevel="0" collapsed="false"/>
    <row r="461" customFormat="false" ht="8.25" hidden="false" customHeight="true" outlineLevel="0" collapsed="false"/>
    <row r="462" customFormat="false" ht="8.25" hidden="false" customHeight="true" outlineLevel="0" collapsed="false"/>
    <row r="463" customFormat="false" ht="8.25" hidden="false" customHeight="true" outlineLevel="0" collapsed="false"/>
    <row r="464" customFormat="false" ht="8.25" hidden="false" customHeight="true" outlineLevel="0" collapsed="false"/>
    <row r="465" customFormat="false" ht="8.25" hidden="false" customHeight="true" outlineLevel="0" collapsed="false"/>
    <row r="466" customFormat="false" ht="8.25" hidden="false" customHeight="true" outlineLevel="0" collapsed="false"/>
    <row r="467" customFormat="false" ht="8.25" hidden="false" customHeight="true" outlineLevel="0" collapsed="false"/>
    <row r="468" customFormat="false" ht="8.25" hidden="false" customHeight="true" outlineLevel="0" collapsed="false"/>
    <row r="469" customFormat="false" ht="8.25" hidden="false" customHeight="true" outlineLevel="0" collapsed="false"/>
    <row r="470" customFormat="false" ht="8.25" hidden="false" customHeight="true" outlineLevel="0" collapsed="false"/>
    <row r="471" customFormat="false" ht="8.25" hidden="false" customHeight="true" outlineLevel="0" collapsed="false"/>
    <row r="472" customFormat="false" ht="8.25" hidden="false" customHeight="true" outlineLevel="0" collapsed="false"/>
    <row r="473" customFormat="false" ht="8.25" hidden="false" customHeight="true" outlineLevel="0" collapsed="false"/>
    <row r="474" customFormat="false" ht="8.25" hidden="false" customHeight="true" outlineLevel="0" collapsed="false"/>
    <row r="475" customFormat="false" ht="8.25" hidden="false" customHeight="true" outlineLevel="0" collapsed="false"/>
    <row r="476" customFormat="false" ht="8.25" hidden="false" customHeight="true" outlineLevel="0" collapsed="false"/>
    <row r="477" customFormat="false" ht="8.25" hidden="false" customHeight="true" outlineLevel="0" collapsed="false"/>
    <row r="478" customFormat="false" ht="8.25" hidden="false" customHeight="true" outlineLevel="0" collapsed="false"/>
    <row r="479" customFormat="false" ht="8.25" hidden="false" customHeight="true" outlineLevel="0" collapsed="false"/>
    <row r="480" customFormat="false" ht="8.25" hidden="false" customHeight="true" outlineLevel="0" collapsed="false"/>
    <row r="481" customFormat="false" ht="8.25" hidden="false" customHeight="true" outlineLevel="0" collapsed="false"/>
    <row r="482" customFormat="false" ht="8.25" hidden="false" customHeight="true" outlineLevel="0" collapsed="false"/>
    <row r="483" customFormat="false" ht="8.25" hidden="false" customHeight="true" outlineLevel="0" collapsed="false"/>
    <row r="484" customFormat="false" ht="8.25" hidden="false" customHeight="true" outlineLevel="0" collapsed="false"/>
    <row r="485" customFormat="false" ht="8.25" hidden="false" customHeight="true" outlineLevel="0" collapsed="false"/>
    <row r="486" customFormat="false" ht="8.25" hidden="false" customHeight="true" outlineLevel="0" collapsed="false"/>
    <row r="487" customFormat="false" ht="8.25" hidden="false" customHeight="true" outlineLevel="0" collapsed="false"/>
    <row r="488" customFormat="false" ht="8.25" hidden="false" customHeight="true" outlineLevel="0" collapsed="false"/>
    <row r="489" customFormat="false" ht="8.25" hidden="false" customHeight="true" outlineLevel="0" collapsed="false"/>
    <row r="490" customFormat="false" ht="8.25" hidden="false" customHeight="true" outlineLevel="0" collapsed="false"/>
    <row r="491" customFormat="false" ht="8.25" hidden="false" customHeight="true" outlineLevel="0" collapsed="false"/>
    <row r="492" customFormat="false" ht="8.25" hidden="false" customHeight="true" outlineLevel="0" collapsed="false"/>
    <row r="493" customFormat="false" ht="8.25" hidden="false" customHeight="true" outlineLevel="0" collapsed="false"/>
    <row r="494" customFormat="false" ht="8.25" hidden="false" customHeight="true" outlineLevel="0" collapsed="false"/>
    <row r="495" customFormat="false" ht="8.25" hidden="false" customHeight="true" outlineLevel="0" collapsed="false"/>
    <row r="496" customFormat="false" ht="8.25" hidden="false" customHeight="true" outlineLevel="0" collapsed="false"/>
    <row r="497" customFormat="false" ht="8.25" hidden="false" customHeight="true" outlineLevel="0" collapsed="false"/>
    <row r="498" customFormat="false" ht="8.25" hidden="false" customHeight="true" outlineLevel="0" collapsed="false"/>
    <row r="499" customFormat="false" ht="8.25" hidden="false" customHeight="true" outlineLevel="0" collapsed="false"/>
    <row r="500" customFormat="false" ht="8.25" hidden="false" customHeight="true" outlineLevel="0" collapsed="false"/>
    <row r="501" customFormat="false" ht="8.25" hidden="false" customHeight="true" outlineLevel="0" collapsed="false"/>
    <row r="502" customFormat="false" ht="8.25" hidden="false" customHeight="true" outlineLevel="0" collapsed="false"/>
    <row r="503" customFormat="false" ht="8.25" hidden="false" customHeight="true" outlineLevel="0" collapsed="false"/>
    <row r="504" customFormat="false" ht="8.25" hidden="false" customHeight="true" outlineLevel="0" collapsed="false"/>
    <row r="505" customFormat="false" ht="8.25" hidden="false" customHeight="true" outlineLevel="0" collapsed="false"/>
    <row r="506" customFormat="false" ht="8.25" hidden="false" customHeight="true" outlineLevel="0" collapsed="false"/>
    <row r="507" customFormat="false" ht="8.25" hidden="false" customHeight="true" outlineLevel="0" collapsed="false"/>
    <row r="508" customFormat="false" ht="8.25" hidden="false" customHeight="true" outlineLevel="0" collapsed="false"/>
    <row r="509" customFormat="false" ht="8.25" hidden="false" customHeight="true" outlineLevel="0" collapsed="false"/>
    <row r="510" customFormat="false" ht="8.25" hidden="false" customHeight="true" outlineLevel="0" collapsed="false"/>
    <row r="511" customFormat="false" ht="8.25" hidden="false" customHeight="true" outlineLevel="0" collapsed="false"/>
    <row r="512" customFormat="false" ht="8.25" hidden="false" customHeight="true" outlineLevel="0" collapsed="false"/>
    <row r="513" customFormat="false" ht="8.25" hidden="false" customHeight="true" outlineLevel="0" collapsed="false"/>
    <row r="514" customFormat="false" ht="8.25" hidden="false" customHeight="true" outlineLevel="0" collapsed="false"/>
    <row r="515" customFormat="false" ht="8.25" hidden="false" customHeight="true" outlineLevel="0" collapsed="false"/>
    <row r="516" customFormat="false" ht="8.25" hidden="false" customHeight="true" outlineLevel="0" collapsed="false"/>
    <row r="517" customFormat="false" ht="8.25" hidden="false" customHeight="true" outlineLevel="0" collapsed="false"/>
    <row r="518" customFormat="false" ht="8.25" hidden="false" customHeight="true" outlineLevel="0" collapsed="false"/>
    <row r="519" customFormat="false" ht="8.25" hidden="false" customHeight="true" outlineLevel="0" collapsed="false"/>
    <row r="520" customFormat="false" ht="8.25" hidden="false" customHeight="true" outlineLevel="0" collapsed="false"/>
    <row r="521" customFormat="false" ht="8.25" hidden="false" customHeight="true" outlineLevel="0" collapsed="false"/>
    <row r="522" customFormat="false" ht="8.25" hidden="false" customHeight="true" outlineLevel="0" collapsed="false"/>
    <row r="523" customFormat="false" ht="8.25" hidden="false" customHeight="true" outlineLevel="0" collapsed="false"/>
    <row r="524" customFormat="false" ht="8.25" hidden="false" customHeight="true" outlineLevel="0" collapsed="false"/>
    <row r="525" customFormat="false" ht="8.25" hidden="false" customHeight="true" outlineLevel="0" collapsed="false"/>
    <row r="526" customFormat="false" ht="8.25" hidden="false" customHeight="true" outlineLevel="0" collapsed="false"/>
    <row r="527" customFormat="false" ht="8.25" hidden="false" customHeight="true" outlineLevel="0" collapsed="false"/>
    <row r="528" customFormat="false" ht="8.25" hidden="false" customHeight="true" outlineLevel="0" collapsed="false"/>
    <row r="529" customFormat="false" ht="8.25" hidden="false" customHeight="true" outlineLevel="0" collapsed="false"/>
    <row r="530" customFormat="false" ht="8.25" hidden="false" customHeight="true" outlineLevel="0" collapsed="false"/>
    <row r="531" customFormat="false" ht="8.25" hidden="false" customHeight="true" outlineLevel="0" collapsed="false"/>
    <row r="532" customFormat="false" ht="8.25" hidden="false" customHeight="true" outlineLevel="0" collapsed="false"/>
    <row r="533" customFormat="false" ht="8.25" hidden="false" customHeight="true" outlineLevel="0" collapsed="false"/>
    <row r="534" customFormat="false" ht="8.25" hidden="false" customHeight="true" outlineLevel="0" collapsed="false"/>
    <row r="535" customFormat="false" ht="8.25" hidden="false" customHeight="true" outlineLevel="0" collapsed="false"/>
    <row r="536" customFormat="false" ht="8.25" hidden="false" customHeight="true" outlineLevel="0" collapsed="false"/>
    <row r="537" customFormat="false" ht="8.25" hidden="false" customHeight="true" outlineLevel="0" collapsed="false"/>
    <row r="538" customFormat="false" ht="8.25" hidden="false" customHeight="true" outlineLevel="0" collapsed="false"/>
    <row r="539" customFormat="false" ht="8.25" hidden="false" customHeight="true" outlineLevel="0" collapsed="false"/>
    <row r="540" customFormat="false" ht="8.25" hidden="false" customHeight="true" outlineLevel="0" collapsed="false"/>
    <row r="541" customFormat="false" ht="8.25" hidden="false" customHeight="true" outlineLevel="0" collapsed="false"/>
    <row r="542" customFormat="false" ht="8.25" hidden="false" customHeight="true" outlineLevel="0" collapsed="false"/>
    <row r="543" customFormat="false" ht="8.25" hidden="false" customHeight="true" outlineLevel="0" collapsed="false"/>
    <row r="544" customFormat="false" ht="8.25" hidden="false" customHeight="true" outlineLevel="0" collapsed="false"/>
    <row r="545" customFormat="false" ht="8.25" hidden="false" customHeight="true" outlineLevel="0" collapsed="false"/>
    <row r="546" customFormat="false" ht="8.25" hidden="false" customHeight="true" outlineLevel="0" collapsed="false"/>
    <row r="547" customFormat="false" ht="8.25" hidden="false" customHeight="true" outlineLevel="0" collapsed="false"/>
    <row r="548" customFormat="false" ht="8.25" hidden="false" customHeight="true" outlineLevel="0" collapsed="false"/>
    <row r="549" customFormat="false" ht="8.25" hidden="false" customHeight="true" outlineLevel="0" collapsed="false"/>
    <row r="550" customFormat="false" ht="8.25" hidden="false" customHeight="true" outlineLevel="0" collapsed="false"/>
    <row r="551" customFormat="false" ht="8.25" hidden="false" customHeight="true" outlineLevel="0" collapsed="false"/>
    <row r="552" customFormat="false" ht="8.25" hidden="false" customHeight="true" outlineLevel="0" collapsed="false"/>
    <row r="553" customFormat="false" ht="8.25" hidden="false" customHeight="true" outlineLevel="0" collapsed="false"/>
    <row r="554" customFormat="false" ht="8.25" hidden="false" customHeight="true" outlineLevel="0" collapsed="false"/>
    <row r="555" customFormat="false" ht="8.25" hidden="false" customHeight="true" outlineLevel="0" collapsed="false"/>
    <row r="556" customFormat="false" ht="8.25" hidden="false" customHeight="true" outlineLevel="0" collapsed="false"/>
    <row r="557" customFormat="false" ht="8.25" hidden="false" customHeight="true" outlineLevel="0" collapsed="false"/>
    <row r="558" customFormat="false" ht="8.25" hidden="false" customHeight="true" outlineLevel="0" collapsed="false"/>
    <row r="559" customFormat="false" ht="8.25" hidden="false" customHeight="true" outlineLevel="0" collapsed="false"/>
    <row r="560" customFormat="false" ht="8.25" hidden="false" customHeight="true" outlineLevel="0" collapsed="false"/>
    <row r="561" customFormat="false" ht="8.25" hidden="false" customHeight="true" outlineLevel="0" collapsed="false"/>
    <row r="562" customFormat="false" ht="8.25" hidden="false" customHeight="true" outlineLevel="0" collapsed="false"/>
    <row r="563" customFormat="false" ht="8.25" hidden="false" customHeight="true" outlineLevel="0" collapsed="false"/>
    <row r="564" customFormat="false" ht="8.25" hidden="false" customHeight="true" outlineLevel="0" collapsed="false"/>
    <row r="565" customFormat="false" ht="8.25" hidden="false" customHeight="true" outlineLevel="0" collapsed="false"/>
    <row r="566" customFormat="false" ht="8.25" hidden="false" customHeight="true" outlineLevel="0" collapsed="false"/>
    <row r="567" customFormat="false" ht="8.25" hidden="false" customHeight="true" outlineLevel="0" collapsed="false"/>
    <row r="568" customFormat="false" ht="8.25" hidden="false" customHeight="true" outlineLevel="0" collapsed="false"/>
    <row r="569" customFormat="false" ht="8.25" hidden="false" customHeight="true" outlineLevel="0" collapsed="false"/>
    <row r="570" customFormat="false" ht="8.25" hidden="false" customHeight="true" outlineLevel="0" collapsed="false"/>
    <row r="571" customFormat="false" ht="8.25" hidden="false" customHeight="true" outlineLevel="0" collapsed="false"/>
    <row r="572" customFormat="false" ht="8.25" hidden="false" customHeight="true" outlineLevel="0" collapsed="false"/>
    <row r="573" customFormat="false" ht="8.25" hidden="false" customHeight="true" outlineLevel="0" collapsed="false"/>
    <row r="574" customFormat="false" ht="8.25" hidden="false" customHeight="true" outlineLevel="0" collapsed="false"/>
    <row r="575" customFormat="false" ht="8.25" hidden="false" customHeight="true" outlineLevel="0" collapsed="false"/>
    <row r="576" customFormat="false" ht="8.25" hidden="false" customHeight="true" outlineLevel="0" collapsed="false"/>
    <row r="577" customFormat="false" ht="8.25" hidden="false" customHeight="true" outlineLevel="0" collapsed="false"/>
    <row r="578" customFormat="false" ht="8.25" hidden="false" customHeight="true" outlineLevel="0" collapsed="false"/>
    <row r="579" customFormat="false" ht="8.25" hidden="false" customHeight="true" outlineLevel="0" collapsed="false"/>
    <row r="580" customFormat="false" ht="8.25" hidden="false" customHeight="true" outlineLevel="0" collapsed="false"/>
    <row r="581" customFormat="false" ht="8.25" hidden="false" customHeight="true" outlineLevel="0" collapsed="false"/>
    <row r="582" customFormat="false" ht="8.25" hidden="false" customHeight="true" outlineLevel="0" collapsed="false"/>
    <row r="583" customFormat="false" ht="8.25" hidden="false" customHeight="true" outlineLevel="0" collapsed="false"/>
    <row r="584" customFormat="false" ht="8.25" hidden="false" customHeight="true" outlineLevel="0" collapsed="false"/>
    <row r="585" customFormat="false" ht="8.25" hidden="false" customHeight="true" outlineLevel="0" collapsed="false"/>
    <row r="586" customFormat="false" ht="8.25" hidden="false" customHeight="true" outlineLevel="0" collapsed="false"/>
    <row r="587" customFormat="false" ht="8.25" hidden="false" customHeight="true" outlineLevel="0" collapsed="false"/>
    <row r="588" customFormat="false" ht="8.25" hidden="false" customHeight="true" outlineLevel="0" collapsed="false"/>
    <row r="589" customFormat="false" ht="8.25" hidden="false" customHeight="true" outlineLevel="0" collapsed="false"/>
    <row r="590" customFormat="false" ht="8.25" hidden="false" customHeight="true" outlineLevel="0" collapsed="false"/>
    <row r="591" customFormat="false" ht="8.25" hidden="false" customHeight="true" outlineLevel="0" collapsed="false"/>
    <row r="592" customFormat="false" ht="8.25" hidden="false" customHeight="true" outlineLevel="0" collapsed="false"/>
    <row r="593" customFormat="false" ht="8.25" hidden="false" customHeight="true" outlineLevel="0" collapsed="false"/>
    <row r="594" customFormat="false" ht="8.25" hidden="false" customHeight="true" outlineLevel="0" collapsed="false"/>
    <row r="595" customFormat="false" ht="8.25" hidden="false" customHeight="true" outlineLevel="0" collapsed="false"/>
    <row r="596" customFormat="false" ht="8.25" hidden="false" customHeight="true" outlineLevel="0" collapsed="false"/>
    <row r="597" customFormat="false" ht="8.25" hidden="false" customHeight="true" outlineLevel="0" collapsed="false"/>
    <row r="598" customFormat="false" ht="8.25" hidden="false" customHeight="true" outlineLevel="0" collapsed="false"/>
    <row r="599" customFormat="false" ht="8.25" hidden="false" customHeight="true" outlineLevel="0" collapsed="false"/>
    <row r="600" customFormat="false" ht="8.25" hidden="false" customHeight="true" outlineLevel="0" collapsed="false"/>
    <row r="601" customFormat="false" ht="8.25" hidden="false" customHeight="true" outlineLevel="0" collapsed="false"/>
    <row r="602" customFormat="false" ht="8.25" hidden="false" customHeight="true" outlineLevel="0" collapsed="false"/>
    <row r="603" customFormat="false" ht="8.25" hidden="false" customHeight="true" outlineLevel="0" collapsed="false"/>
    <row r="604" customFormat="false" ht="8.25" hidden="false" customHeight="true" outlineLevel="0" collapsed="false"/>
    <row r="605" customFormat="false" ht="8.25" hidden="false" customHeight="true" outlineLevel="0" collapsed="false"/>
    <row r="606" customFormat="false" ht="8.25" hidden="false" customHeight="true" outlineLevel="0" collapsed="false"/>
    <row r="607" customFormat="false" ht="8.25" hidden="false" customHeight="true" outlineLevel="0" collapsed="false"/>
    <row r="608" customFormat="false" ht="8.25" hidden="false" customHeight="true" outlineLevel="0" collapsed="false"/>
    <row r="609" customFormat="false" ht="8.25" hidden="false" customHeight="true" outlineLevel="0" collapsed="false"/>
    <row r="610" customFormat="false" ht="8.25" hidden="false" customHeight="true" outlineLevel="0" collapsed="false"/>
    <row r="611" customFormat="false" ht="8.25" hidden="false" customHeight="true" outlineLevel="0" collapsed="false"/>
    <row r="612" customFormat="false" ht="8.25" hidden="false" customHeight="true" outlineLevel="0" collapsed="false"/>
    <row r="613" customFormat="false" ht="8.25" hidden="false" customHeight="true" outlineLevel="0" collapsed="false"/>
    <row r="614" customFormat="false" ht="8.25" hidden="false" customHeight="true" outlineLevel="0" collapsed="false"/>
    <row r="615" customFormat="false" ht="8.25" hidden="false" customHeight="true" outlineLevel="0" collapsed="false"/>
    <row r="616" customFormat="false" ht="8.25" hidden="false" customHeight="true" outlineLevel="0" collapsed="false"/>
    <row r="617" customFormat="false" ht="8.25" hidden="false" customHeight="true" outlineLevel="0" collapsed="false"/>
    <row r="618" customFormat="false" ht="8.25" hidden="false" customHeight="true" outlineLevel="0" collapsed="false"/>
    <row r="619" customFormat="false" ht="8.25" hidden="false" customHeight="true" outlineLevel="0" collapsed="false"/>
    <row r="620" customFormat="false" ht="8.25" hidden="false" customHeight="true" outlineLevel="0" collapsed="false"/>
    <row r="621" customFormat="false" ht="8.25" hidden="false" customHeight="true" outlineLevel="0" collapsed="false"/>
    <row r="622" customFormat="false" ht="8.25" hidden="false" customHeight="true" outlineLevel="0" collapsed="false"/>
    <row r="623" customFormat="false" ht="8.25" hidden="false" customHeight="true" outlineLevel="0" collapsed="false"/>
    <row r="624" customFormat="false" ht="8.25" hidden="false" customHeight="true" outlineLevel="0" collapsed="false"/>
    <row r="625" customFormat="false" ht="8.25" hidden="false" customHeight="true" outlineLevel="0" collapsed="false"/>
    <row r="626" customFormat="false" ht="8.25" hidden="false" customHeight="true" outlineLevel="0" collapsed="false"/>
    <row r="627" customFormat="false" ht="8.25" hidden="false" customHeight="true" outlineLevel="0" collapsed="false"/>
    <row r="628" customFormat="false" ht="8.25" hidden="false" customHeight="true" outlineLevel="0" collapsed="false"/>
    <row r="629" customFormat="false" ht="8.25" hidden="false" customHeight="true" outlineLevel="0" collapsed="false"/>
    <row r="630" customFormat="false" ht="8.25" hidden="false" customHeight="true" outlineLevel="0" collapsed="false"/>
    <row r="631" customFormat="false" ht="8.25" hidden="false" customHeight="true" outlineLevel="0" collapsed="false"/>
    <row r="632" customFormat="false" ht="8.25" hidden="false" customHeight="true" outlineLevel="0" collapsed="false"/>
    <row r="633" customFormat="false" ht="8.25" hidden="false" customHeight="true" outlineLevel="0" collapsed="false"/>
    <row r="634" customFormat="false" ht="8.25" hidden="false" customHeight="true" outlineLevel="0" collapsed="false"/>
    <row r="635" customFormat="false" ht="8.25" hidden="false" customHeight="true" outlineLevel="0" collapsed="false"/>
    <row r="636" customFormat="false" ht="8.25" hidden="false" customHeight="true" outlineLevel="0" collapsed="false"/>
    <row r="637" customFormat="false" ht="8.25" hidden="false" customHeight="true" outlineLevel="0" collapsed="false"/>
    <row r="638" customFormat="false" ht="8.25" hidden="false" customHeight="true" outlineLevel="0" collapsed="false"/>
    <row r="639" customFormat="false" ht="8.25" hidden="false" customHeight="true" outlineLevel="0" collapsed="false"/>
    <row r="640" customFormat="false" ht="8.25" hidden="false" customHeight="true" outlineLevel="0" collapsed="false"/>
    <row r="641" customFormat="false" ht="8.25" hidden="false" customHeight="true" outlineLevel="0" collapsed="false"/>
    <row r="642" customFormat="false" ht="8.25" hidden="false" customHeight="true" outlineLevel="0" collapsed="false"/>
    <row r="643" customFormat="false" ht="8.25" hidden="false" customHeight="true" outlineLevel="0" collapsed="false"/>
    <row r="644" customFormat="false" ht="8.25" hidden="false" customHeight="true" outlineLevel="0" collapsed="false"/>
    <row r="645" customFormat="false" ht="8.25" hidden="false" customHeight="true" outlineLevel="0" collapsed="false"/>
    <row r="646" customFormat="false" ht="8.25" hidden="false" customHeight="true" outlineLevel="0" collapsed="false"/>
    <row r="647" customFormat="false" ht="8.25" hidden="false" customHeight="true" outlineLevel="0" collapsed="false"/>
    <row r="648" customFormat="false" ht="8.25" hidden="false" customHeight="true" outlineLevel="0" collapsed="false"/>
    <row r="649" customFormat="false" ht="8.25" hidden="false" customHeight="true" outlineLevel="0" collapsed="false"/>
    <row r="650" customFormat="false" ht="8.25" hidden="false" customHeight="true" outlineLevel="0" collapsed="false"/>
    <row r="651" customFormat="false" ht="8.25" hidden="false" customHeight="true" outlineLevel="0" collapsed="false"/>
    <row r="652" customFormat="false" ht="8.25" hidden="false" customHeight="true" outlineLevel="0" collapsed="false"/>
    <row r="653" customFormat="false" ht="8.25" hidden="false" customHeight="true" outlineLevel="0" collapsed="false"/>
    <row r="654" customFormat="false" ht="8.25" hidden="false" customHeight="true" outlineLevel="0" collapsed="false"/>
    <row r="655" customFormat="false" ht="8.25" hidden="false" customHeight="true" outlineLevel="0" collapsed="false"/>
    <row r="656" customFormat="false" ht="8.25" hidden="false" customHeight="true" outlineLevel="0" collapsed="false"/>
    <row r="657" customFormat="false" ht="8.25" hidden="false" customHeight="true" outlineLevel="0" collapsed="false"/>
    <row r="658" customFormat="false" ht="8.25" hidden="false" customHeight="true" outlineLevel="0" collapsed="false"/>
    <row r="659" customFormat="false" ht="8.25" hidden="false" customHeight="true" outlineLevel="0" collapsed="false"/>
    <row r="660" customFormat="false" ht="8.25" hidden="false" customHeight="true" outlineLevel="0" collapsed="false"/>
    <row r="661" customFormat="false" ht="8.25" hidden="false" customHeight="true" outlineLevel="0" collapsed="false"/>
    <row r="662" customFormat="false" ht="8.25" hidden="false" customHeight="true" outlineLevel="0" collapsed="false"/>
    <row r="663" customFormat="false" ht="8.25" hidden="false" customHeight="true" outlineLevel="0" collapsed="false"/>
    <row r="664" customFormat="false" ht="8.25" hidden="false" customHeight="true" outlineLevel="0" collapsed="false"/>
    <row r="665" customFormat="false" ht="8.25" hidden="false" customHeight="true" outlineLevel="0" collapsed="false"/>
    <row r="666" customFormat="false" ht="8.25" hidden="false" customHeight="true" outlineLevel="0" collapsed="false"/>
    <row r="667" customFormat="false" ht="8.25" hidden="false" customHeight="true" outlineLevel="0" collapsed="false"/>
    <row r="668" customFormat="false" ht="8.25" hidden="false" customHeight="true" outlineLevel="0" collapsed="false"/>
    <row r="669" customFormat="false" ht="8.25" hidden="false" customHeight="true" outlineLevel="0" collapsed="false"/>
    <row r="670" customFormat="false" ht="8.25" hidden="false" customHeight="true" outlineLevel="0" collapsed="false"/>
    <row r="671" customFormat="false" ht="8.25" hidden="false" customHeight="true" outlineLevel="0" collapsed="false"/>
    <row r="672" customFormat="false" ht="8.25" hidden="false" customHeight="true" outlineLevel="0" collapsed="false"/>
    <row r="673" customFormat="false" ht="8.25" hidden="false" customHeight="true" outlineLevel="0" collapsed="false"/>
    <row r="674" customFormat="false" ht="8.25" hidden="false" customHeight="true" outlineLevel="0" collapsed="false"/>
    <row r="675" customFormat="false" ht="8.25" hidden="false" customHeight="true" outlineLevel="0" collapsed="false"/>
    <row r="676" customFormat="false" ht="8.25" hidden="false" customHeight="true" outlineLevel="0" collapsed="false"/>
    <row r="677" customFormat="false" ht="8.25" hidden="false" customHeight="true" outlineLevel="0" collapsed="false"/>
    <row r="678" customFormat="false" ht="8.25" hidden="false" customHeight="true" outlineLevel="0" collapsed="false"/>
    <row r="679" customFormat="false" ht="8.25" hidden="false" customHeight="true" outlineLevel="0" collapsed="false"/>
    <row r="680" customFormat="false" ht="8.25" hidden="false" customHeight="true" outlineLevel="0" collapsed="false"/>
    <row r="681" customFormat="false" ht="8.25" hidden="false" customHeight="true" outlineLevel="0" collapsed="false"/>
    <row r="682" customFormat="false" ht="8.25" hidden="false" customHeight="true" outlineLevel="0" collapsed="false"/>
    <row r="683" customFormat="false" ht="8.25" hidden="false" customHeight="true" outlineLevel="0" collapsed="false"/>
    <row r="684" customFormat="false" ht="8.25" hidden="false" customHeight="true" outlineLevel="0" collapsed="false"/>
    <row r="685" customFormat="false" ht="8.25" hidden="false" customHeight="true" outlineLevel="0" collapsed="false"/>
    <row r="686" customFormat="false" ht="8.25" hidden="false" customHeight="true" outlineLevel="0" collapsed="false"/>
    <row r="687" customFormat="false" ht="8.25" hidden="false" customHeight="true" outlineLevel="0" collapsed="false"/>
    <row r="688" customFormat="false" ht="8.25" hidden="false" customHeight="true" outlineLevel="0" collapsed="false"/>
    <row r="689" customFormat="false" ht="8.25" hidden="false" customHeight="true" outlineLevel="0" collapsed="false"/>
    <row r="690" customFormat="false" ht="8.25" hidden="false" customHeight="true" outlineLevel="0" collapsed="false"/>
    <row r="691" customFormat="false" ht="8.25" hidden="false" customHeight="true" outlineLevel="0" collapsed="false"/>
    <row r="692" customFormat="false" ht="8.25" hidden="false" customHeight="true" outlineLevel="0" collapsed="false"/>
    <row r="693" customFormat="false" ht="8.25" hidden="false" customHeight="true" outlineLevel="0" collapsed="false"/>
    <row r="694" customFormat="false" ht="8.25" hidden="false" customHeight="true" outlineLevel="0" collapsed="false"/>
    <row r="695" customFormat="false" ht="8.25" hidden="false" customHeight="true" outlineLevel="0" collapsed="false"/>
    <row r="696" customFormat="false" ht="8.25" hidden="false" customHeight="true" outlineLevel="0" collapsed="false"/>
    <row r="697" customFormat="false" ht="8.25" hidden="false" customHeight="true" outlineLevel="0" collapsed="false"/>
    <row r="698" customFormat="false" ht="8.25" hidden="false" customHeight="true" outlineLevel="0" collapsed="false"/>
    <row r="699" customFormat="false" ht="8.25" hidden="false" customHeight="true" outlineLevel="0" collapsed="false"/>
    <row r="700" customFormat="false" ht="8.25" hidden="false" customHeight="true" outlineLevel="0" collapsed="false"/>
    <row r="701" customFormat="false" ht="8.25" hidden="false" customHeight="true" outlineLevel="0" collapsed="false"/>
    <row r="702" customFormat="false" ht="8.25" hidden="false" customHeight="true" outlineLevel="0" collapsed="false"/>
    <row r="703" customFormat="false" ht="8.25" hidden="false" customHeight="true" outlineLevel="0" collapsed="false"/>
    <row r="704" customFormat="false" ht="8.25" hidden="false" customHeight="true" outlineLevel="0" collapsed="false"/>
    <row r="705" customFormat="false" ht="8.25" hidden="false" customHeight="true" outlineLevel="0" collapsed="false"/>
    <row r="706" customFormat="false" ht="8.25" hidden="false" customHeight="true" outlineLevel="0" collapsed="false"/>
    <row r="707" customFormat="false" ht="8.25" hidden="false" customHeight="true" outlineLevel="0" collapsed="false"/>
    <row r="708" customFormat="false" ht="8.25" hidden="false" customHeight="true" outlineLevel="0" collapsed="false"/>
    <row r="709" customFormat="false" ht="8.25" hidden="false" customHeight="true" outlineLevel="0" collapsed="false"/>
    <row r="710" customFormat="false" ht="8.25" hidden="false" customHeight="true" outlineLevel="0" collapsed="false"/>
    <row r="711" customFormat="false" ht="8.25" hidden="false" customHeight="true" outlineLevel="0" collapsed="false"/>
    <row r="712" customFormat="false" ht="8.25" hidden="false" customHeight="true" outlineLevel="0" collapsed="false"/>
    <row r="713" customFormat="false" ht="8.25" hidden="false" customHeight="true" outlineLevel="0" collapsed="false"/>
    <row r="714" customFormat="false" ht="8.25" hidden="false" customHeight="true" outlineLevel="0" collapsed="false"/>
    <row r="715" customFormat="false" ht="8.25" hidden="false" customHeight="true" outlineLevel="0" collapsed="false"/>
    <row r="716" customFormat="false" ht="8.25" hidden="false" customHeight="true" outlineLevel="0" collapsed="false"/>
    <row r="717" customFormat="false" ht="8.25" hidden="false" customHeight="true" outlineLevel="0" collapsed="false"/>
    <row r="718" customFormat="false" ht="8.25" hidden="false" customHeight="true" outlineLevel="0" collapsed="false"/>
    <row r="719" customFormat="false" ht="8.25" hidden="false" customHeight="true" outlineLevel="0" collapsed="false"/>
    <row r="720" customFormat="false" ht="8.25" hidden="false" customHeight="true" outlineLevel="0" collapsed="false"/>
    <row r="721" customFormat="false" ht="8.25" hidden="false" customHeight="true" outlineLevel="0" collapsed="false"/>
    <row r="722" customFormat="false" ht="8.25" hidden="false" customHeight="true" outlineLevel="0" collapsed="false"/>
    <row r="723" customFormat="false" ht="8.25" hidden="false" customHeight="true" outlineLevel="0" collapsed="false"/>
    <row r="724" customFormat="false" ht="8.25" hidden="false" customHeight="true" outlineLevel="0" collapsed="false"/>
    <row r="725" customFormat="false" ht="8.25" hidden="false" customHeight="true" outlineLevel="0" collapsed="false"/>
    <row r="726" customFormat="false" ht="8.25" hidden="false" customHeight="true" outlineLevel="0" collapsed="false"/>
    <row r="727" customFormat="false" ht="8.25" hidden="false" customHeight="true" outlineLevel="0" collapsed="false"/>
    <row r="728" customFormat="false" ht="8.25" hidden="false" customHeight="true" outlineLevel="0" collapsed="false"/>
    <row r="729" customFormat="false" ht="8.25" hidden="false" customHeight="true" outlineLevel="0" collapsed="false"/>
    <row r="730" customFormat="false" ht="8.25" hidden="false" customHeight="true" outlineLevel="0" collapsed="false"/>
    <row r="731" customFormat="false" ht="8.25" hidden="false" customHeight="true" outlineLevel="0" collapsed="false"/>
    <row r="732" customFormat="false" ht="8.25" hidden="false" customHeight="true" outlineLevel="0" collapsed="false"/>
    <row r="733" customFormat="false" ht="8.25" hidden="false" customHeight="true" outlineLevel="0" collapsed="false"/>
    <row r="734" customFormat="false" ht="8.25" hidden="false" customHeight="true" outlineLevel="0" collapsed="false"/>
    <row r="735" customFormat="false" ht="8.25" hidden="false" customHeight="true" outlineLevel="0" collapsed="false"/>
    <row r="736" customFormat="false" ht="8.25" hidden="false" customHeight="true" outlineLevel="0" collapsed="false"/>
    <row r="737" customFormat="false" ht="8.25" hidden="false" customHeight="true" outlineLevel="0" collapsed="false"/>
    <row r="738" customFormat="false" ht="8.25" hidden="false" customHeight="true" outlineLevel="0" collapsed="false"/>
    <row r="739" customFormat="false" ht="8.25" hidden="false" customHeight="true" outlineLevel="0" collapsed="false"/>
    <row r="740" customFormat="false" ht="8.25" hidden="false" customHeight="true" outlineLevel="0" collapsed="false"/>
    <row r="741" customFormat="false" ht="8.25" hidden="false" customHeight="true" outlineLevel="0" collapsed="false"/>
    <row r="742" customFormat="false" ht="8.25" hidden="false" customHeight="true" outlineLevel="0" collapsed="false"/>
    <row r="743" customFormat="false" ht="8.25" hidden="false" customHeight="true" outlineLevel="0" collapsed="false"/>
    <row r="744" customFormat="false" ht="8.25" hidden="false" customHeight="true" outlineLevel="0" collapsed="false"/>
    <row r="745" customFormat="false" ht="8.25" hidden="false" customHeight="true" outlineLevel="0" collapsed="false"/>
    <row r="746" customFormat="false" ht="8.25" hidden="false" customHeight="true" outlineLevel="0" collapsed="false"/>
    <row r="747" customFormat="false" ht="8.25" hidden="false" customHeight="true" outlineLevel="0" collapsed="false"/>
    <row r="748" customFormat="false" ht="8.25" hidden="false" customHeight="true" outlineLevel="0" collapsed="false"/>
    <row r="749" customFormat="false" ht="8.25" hidden="false" customHeight="true" outlineLevel="0" collapsed="false"/>
    <row r="750" customFormat="false" ht="8.25" hidden="false" customHeight="true" outlineLevel="0" collapsed="false"/>
    <row r="751" customFormat="false" ht="8.25" hidden="false" customHeight="true" outlineLevel="0" collapsed="false"/>
    <row r="752" customFormat="false" ht="8.25" hidden="false" customHeight="true" outlineLevel="0" collapsed="false"/>
    <row r="753" customFormat="false" ht="8.25" hidden="false" customHeight="true" outlineLevel="0" collapsed="false"/>
    <row r="754" customFormat="false" ht="8.25" hidden="false" customHeight="true" outlineLevel="0" collapsed="false"/>
    <row r="755" customFormat="false" ht="8.25" hidden="false" customHeight="true" outlineLevel="0" collapsed="false"/>
    <row r="756" customFormat="false" ht="8.25" hidden="false" customHeight="true" outlineLevel="0" collapsed="false"/>
    <row r="757" customFormat="false" ht="8.25" hidden="false" customHeight="true" outlineLevel="0" collapsed="false"/>
    <row r="758" customFormat="false" ht="8.25" hidden="false" customHeight="true" outlineLevel="0" collapsed="false"/>
    <row r="759" customFormat="false" ht="8.25" hidden="false" customHeight="true" outlineLevel="0" collapsed="false"/>
    <row r="760" customFormat="false" ht="8.25" hidden="false" customHeight="true" outlineLevel="0" collapsed="false"/>
    <row r="761" customFormat="false" ht="8.25" hidden="false" customHeight="true" outlineLevel="0" collapsed="false"/>
    <row r="762" customFormat="false" ht="8.25" hidden="false" customHeight="true" outlineLevel="0" collapsed="false"/>
    <row r="763" customFormat="false" ht="8.25" hidden="false" customHeight="true" outlineLevel="0" collapsed="false"/>
    <row r="764" customFormat="false" ht="8.25" hidden="false" customHeight="true" outlineLevel="0" collapsed="false"/>
    <row r="765" customFormat="false" ht="8.25" hidden="false" customHeight="true" outlineLevel="0" collapsed="false"/>
    <row r="766" customFormat="false" ht="8.25" hidden="false" customHeight="true" outlineLevel="0" collapsed="false"/>
    <row r="767" customFormat="false" ht="8.25" hidden="false" customHeight="true" outlineLevel="0" collapsed="false"/>
    <row r="768" customFormat="false" ht="8.25" hidden="false" customHeight="true" outlineLevel="0" collapsed="false"/>
    <row r="769" customFormat="false" ht="8.25" hidden="false" customHeight="true" outlineLevel="0" collapsed="false"/>
    <row r="770" customFormat="false" ht="8.25" hidden="false" customHeight="true" outlineLevel="0" collapsed="false"/>
    <row r="771" customFormat="false" ht="8.25" hidden="false" customHeight="true" outlineLevel="0" collapsed="false"/>
    <row r="772" customFormat="false" ht="8.25" hidden="false" customHeight="true" outlineLevel="0" collapsed="false"/>
    <row r="773" customFormat="false" ht="8.25" hidden="false" customHeight="true" outlineLevel="0" collapsed="false"/>
    <row r="774" customFormat="false" ht="8.25" hidden="false" customHeight="true" outlineLevel="0" collapsed="false"/>
    <row r="775" customFormat="false" ht="8.25" hidden="false" customHeight="true" outlineLevel="0" collapsed="false"/>
    <row r="776" customFormat="false" ht="8.25" hidden="false" customHeight="true" outlineLevel="0" collapsed="false"/>
    <row r="777" customFormat="false" ht="8.25" hidden="false" customHeight="true" outlineLevel="0" collapsed="false"/>
    <row r="778" customFormat="false" ht="8.25" hidden="false" customHeight="true" outlineLevel="0" collapsed="false"/>
    <row r="779" customFormat="false" ht="8.25" hidden="false" customHeight="true" outlineLevel="0" collapsed="false"/>
    <row r="780" customFormat="false" ht="8.25" hidden="false" customHeight="true" outlineLevel="0" collapsed="false"/>
    <row r="781" customFormat="false" ht="8.25" hidden="false" customHeight="true" outlineLevel="0" collapsed="false"/>
    <row r="782" customFormat="false" ht="8.25" hidden="false" customHeight="true" outlineLevel="0" collapsed="false"/>
    <row r="783" customFormat="false" ht="8.25" hidden="false" customHeight="true" outlineLevel="0" collapsed="false"/>
    <row r="784" customFormat="false" ht="8.25" hidden="false" customHeight="true" outlineLevel="0" collapsed="false"/>
    <row r="785" customFormat="false" ht="8.25" hidden="false" customHeight="true" outlineLevel="0" collapsed="false"/>
    <row r="786" customFormat="false" ht="8.25" hidden="false" customHeight="true" outlineLevel="0" collapsed="false"/>
    <row r="787" customFormat="false" ht="8.25" hidden="false" customHeight="true" outlineLevel="0" collapsed="false"/>
    <row r="788" customFormat="false" ht="8.25" hidden="false" customHeight="true" outlineLevel="0" collapsed="false"/>
    <row r="789" customFormat="false" ht="8.25" hidden="false" customHeight="true" outlineLevel="0" collapsed="false"/>
    <row r="790" customFormat="false" ht="8.25" hidden="false" customHeight="true" outlineLevel="0" collapsed="false"/>
    <row r="791" customFormat="false" ht="8.25" hidden="false" customHeight="true" outlineLevel="0" collapsed="false"/>
    <row r="792" customFormat="false" ht="8.25" hidden="false" customHeight="true" outlineLevel="0" collapsed="false"/>
    <row r="793" customFormat="false" ht="8.25" hidden="false" customHeight="true" outlineLevel="0" collapsed="false"/>
    <row r="794" customFormat="false" ht="8.25" hidden="false" customHeight="true" outlineLevel="0" collapsed="false"/>
    <row r="795" customFormat="false" ht="8.25" hidden="false" customHeight="true" outlineLevel="0" collapsed="false"/>
    <row r="796" customFormat="false" ht="8.25" hidden="false" customHeight="true" outlineLevel="0" collapsed="false"/>
    <row r="797" customFormat="false" ht="8.25" hidden="false" customHeight="true" outlineLevel="0" collapsed="false"/>
    <row r="798" customFormat="false" ht="8.25" hidden="false" customHeight="true" outlineLevel="0" collapsed="false"/>
    <row r="799" customFormat="false" ht="8.25" hidden="false" customHeight="true" outlineLevel="0" collapsed="false"/>
    <row r="800" customFormat="false" ht="8.25" hidden="false" customHeight="true" outlineLevel="0" collapsed="false"/>
    <row r="801" customFormat="false" ht="8.25" hidden="false" customHeight="true" outlineLevel="0" collapsed="false"/>
    <row r="802" customFormat="false" ht="8.25" hidden="false" customHeight="true" outlineLevel="0" collapsed="false"/>
    <row r="803" customFormat="false" ht="8.25" hidden="false" customHeight="true" outlineLevel="0" collapsed="false"/>
    <row r="804" customFormat="false" ht="8.25" hidden="false" customHeight="true" outlineLevel="0" collapsed="false"/>
    <row r="805" customFormat="false" ht="8.25" hidden="false" customHeight="true" outlineLevel="0" collapsed="false"/>
    <row r="806" customFormat="false" ht="8.25" hidden="false" customHeight="true" outlineLevel="0" collapsed="false"/>
    <row r="807" customFormat="false" ht="8.25" hidden="false" customHeight="true" outlineLevel="0" collapsed="false"/>
    <row r="808" customFormat="false" ht="8.25" hidden="false" customHeight="true" outlineLevel="0" collapsed="false"/>
    <row r="809" customFormat="false" ht="8.25" hidden="false" customHeight="true" outlineLevel="0" collapsed="false"/>
    <row r="810" customFormat="false" ht="8.25" hidden="false" customHeight="true" outlineLevel="0" collapsed="false"/>
    <row r="811" customFormat="false" ht="8.25" hidden="false" customHeight="true" outlineLevel="0" collapsed="false"/>
    <row r="812" customFormat="false" ht="8.25" hidden="false" customHeight="true" outlineLevel="0" collapsed="false"/>
    <row r="813" customFormat="false" ht="8.25" hidden="false" customHeight="true" outlineLevel="0" collapsed="false"/>
    <row r="814" customFormat="false" ht="8.25" hidden="false" customHeight="true" outlineLevel="0" collapsed="false"/>
    <row r="815" customFormat="false" ht="8.25" hidden="false" customHeight="true" outlineLevel="0" collapsed="false"/>
    <row r="816" customFormat="false" ht="8.25" hidden="false" customHeight="true" outlineLevel="0" collapsed="false"/>
    <row r="817" customFormat="false" ht="8.25" hidden="false" customHeight="true" outlineLevel="0" collapsed="false"/>
    <row r="818" customFormat="false" ht="8.25" hidden="false" customHeight="true" outlineLevel="0" collapsed="false"/>
    <row r="819" customFormat="false" ht="8.25" hidden="false" customHeight="true" outlineLevel="0" collapsed="false"/>
    <row r="820" customFormat="false" ht="8.25" hidden="false" customHeight="true" outlineLevel="0" collapsed="false"/>
    <row r="821" customFormat="false" ht="8.25" hidden="false" customHeight="true" outlineLevel="0" collapsed="false"/>
    <row r="822" customFormat="false" ht="8.25" hidden="false" customHeight="true" outlineLevel="0" collapsed="false"/>
    <row r="823" customFormat="false" ht="8.25" hidden="false" customHeight="true" outlineLevel="0" collapsed="false"/>
    <row r="824" customFormat="false" ht="8.25" hidden="false" customHeight="true" outlineLevel="0" collapsed="false"/>
    <row r="825" customFormat="false" ht="8.25" hidden="false" customHeight="true" outlineLevel="0" collapsed="false"/>
    <row r="826" customFormat="false" ht="8.25" hidden="false" customHeight="true" outlineLevel="0" collapsed="false"/>
    <row r="827" customFormat="false" ht="8.25" hidden="false" customHeight="true" outlineLevel="0" collapsed="false"/>
    <row r="828" customFormat="false" ht="8.25" hidden="false" customHeight="true" outlineLevel="0" collapsed="false"/>
    <row r="829" customFormat="false" ht="8.25" hidden="false" customHeight="true" outlineLevel="0" collapsed="false"/>
    <row r="830" customFormat="false" ht="8.25" hidden="false" customHeight="true" outlineLevel="0" collapsed="false"/>
    <row r="831" customFormat="false" ht="8.25" hidden="false" customHeight="true" outlineLevel="0" collapsed="false"/>
    <row r="832" customFormat="false" ht="8.25" hidden="false" customHeight="true" outlineLevel="0" collapsed="false"/>
    <row r="833" customFormat="false" ht="8.25" hidden="false" customHeight="true" outlineLevel="0" collapsed="false"/>
    <row r="834" customFormat="false" ht="8.25" hidden="false" customHeight="true" outlineLevel="0" collapsed="false"/>
    <row r="835" customFormat="false" ht="8.25" hidden="false" customHeight="true" outlineLevel="0" collapsed="false"/>
    <row r="836" customFormat="false" ht="8.25" hidden="false" customHeight="true" outlineLevel="0" collapsed="false"/>
    <row r="837" customFormat="false" ht="8.25" hidden="false" customHeight="true" outlineLevel="0" collapsed="false"/>
    <row r="838" customFormat="false" ht="8.25" hidden="false" customHeight="true" outlineLevel="0" collapsed="false"/>
    <row r="839" customFormat="false" ht="8.25" hidden="false" customHeight="true" outlineLevel="0" collapsed="false"/>
    <row r="840" customFormat="false" ht="8.25" hidden="false" customHeight="true" outlineLevel="0" collapsed="false"/>
    <row r="841" customFormat="false" ht="8.25" hidden="false" customHeight="true" outlineLevel="0" collapsed="false"/>
    <row r="842" customFormat="false" ht="8.25" hidden="false" customHeight="true" outlineLevel="0" collapsed="false"/>
    <row r="843" customFormat="false" ht="8.25" hidden="false" customHeight="true" outlineLevel="0" collapsed="false"/>
    <row r="844" customFormat="false" ht="8.25" hidden="false" customHeight="true" outlineLevel="0" collapsed="false"/>
    <row r="845" customFormat="false" ht="8.25" hidden="false" customHeight="true" outlineLevel="0" collapsed="false"/>
    <row r="846" customFormat="false" ht="8.25" hidden="false" customHeight="true" outlineLevel="0" collapsed="false"/>
    <row r="847" customFormat="false" ht="8.25" hidden="false" customHeight="true" outlineLevel="0" collapsed="false"/>
    <row r="848" customFormat="false" ht="8.25" hidden="false" customHeight="true" outlineLevel="0" collapsed="false"/>
    <row r="849" customFormat="false" ht="8.25" hidden="false" customHeight="true" outlineLevel="0" collapsed="false"/>
    <row r="850" customFormat="false" ht="8.25" hidden="false" customHeight="true" outlineLevel="0" collapsed="false"/>
    <row r="851" customFormat="false" ht="8.25" hidden="false" customHeight="true" outlineLevel="0" collapsed="false"/>
    <row r="852" customFormat="false" ht="8.25" hidden="false" customHeight="true" outlineLevel="0" collapsed="false"/>
    <row r="853" customFormat="false" ht="8.25" hidden="false" customHeight="true" outlineLevel="0" collapsed="false"/>
    <row r="854" customFormat="false" ht="8.25" hidden="false" customHeight="true" outlineLevel="0" collapsed="false"/>
    <row r="855" customFormat="false" ht="8.25" hidden="false" customHeight="true" outlineLevel="0" collapsed="false"/>
    <row r="856" customFormat="false" ht="8.25" hidden="false" customHeight="true" outlineLevel="0" collapsed="false"/>
    <row r="857" customFormat="false" ht="8.25" hidden="false" customHeight="true" outlineLevel="0" collapsed="false"/>
    <row r="858" customFormat="false" ht="8.25" hidden="false" customHeight="true" outlineLevel="0" collapsed="false"/>
    <row r="859" customFormat="false" ht="8.25" hidden="false" customHeight="true" outlineLevel="0" collapsed="false"/>
    <row r="860" customFormat="false" ht="8.25" hidden="false" customHeight="true" outlineLevel="0" collapsed="false"/>
    <row r="861" customFormat="false" ht="8.25" hidden="false" customHeight="true" outlineLevel="0" collapsed="false"/>
    <row r="862" customFormat="false" ht="8.25" hidden="false" customHeight="true" outlineLevel="0" collapsed="false"/>
    <row r="863" customFormat="false" ht="8.25" hidden="false" customHeight="true" outlineLevel="0" collapsed="false"/>
    <row r="864" customFormat="false" ht="8.25" hidden="false" customHeight="true" outlineLevel="0" collapsed="false"/>
    <row r="865" customFormat="false" ht="8.25" hidden="false" customHeight="true" outlineLevel="0" collapsed="false"/>
    <row r="866" customFormat="false" ht="8.25" hidden="false" customHeight="true" outlineLevel="0" collapsed="false"/>
    <row r="867" customFormat="false" ht="8.25" hidden="false" customHeight="true" outlineLevel="0" collapsed="false"/>
    <row r="868" customFormat="false" ht="8.25" hidden="false" customHeight="true" outlineLevel="0" collapsed="false"/>
    <row r="869" customFormat="false" ht="8.25" hidden="false" customHeight="true" outlineLevel="0" collapsed="false"/>
    <row r="870" customFormat="false" ht="8.25" hidden="false" customHeight="true" outlineLevel="0" collapsed="false"/>
    <row r="871" customFormat="false" ht="8.25" hidden="false" customHeight="true" outlineLevel="0" collapsed="false"/>
    <row r="872" customFormat="false" ht="8.25" hidden="false" customHeight="true" outlineLevel="0" collapsed="false"/>
    <row r="873" customFormat="false" ht="8.25" hidden="false" customHeight="true" outlineLevel="0" collapsed="false"/>
    <row r="874" customFormat="false" ht="8.25" hidden="false" customHeight="true" outlineLevel="0" collapsed="false"/>
    <row r="875" customFormat="false" ht="8.25" hidden="false" customHeight="true" outlineLevel="0" collapsed="false"/>
    <row r="876" customFormat="false" ht="8.25" hidden="false" customHeight="true" outlineLevel="0" collapsed="false"/>
    <row r="877" customFormat="false" ht="8.25" hidden="false" customHeight="true" outlineLevel="0" collapsed="false"/>
    <row r="878" customFormat="false" ht="8.25" hidden="false" customHeight="true" outlineLevel="0" collapsed="false"/>
    <row r="879" customFormat="false" ht="8.25" hidden="false" customHeight="true" outlineLevel="0" collapsed="false"/>
    <row r="880" customFormat="false" ht="8.25" hidden="false" customHeight="true" outlineLevel="0" collapsed="false"/>
    <row r="881" customFormat="false" ht="8.25" hidden="false" customHeight="true" outlineLevel="0" collapsed="false"/>
    <row r="882" customFormat="false" ht="8.25" hidden="false" customHeight="true" outlineLevel="0" collapsed="false"/>
    <row r="883" customFormat="false" ht="8.25" hidden="false" customHeight="true" outlineLevel="0" collapsed="false"/>
    <row r="884" customFormat="false" ht="8.25" hidden="false" customHeight="true" outlineLevel="0" collapsed="false"/>
    <row r="885" customFormat="false" ht="8.25" hidden="false" customHeight="true" outlineLevel="0" collapsed="false"/>
    <row r="886" customFormat="false" ht="8.25" hidden="false" customHeight="true" outlineLevel="0" collapsed="false"/>
    <row r="887" customFormat="false" ht="8.25" hidden="false" customHeight="true" outlineLevel="0" collapsed="false"/>
    <row r="888" customFormat="false" ht="8.25" hidden="false" customHeight="true" outlineLevel="0" collapsed="false"/>
    <row r="889" customFormat="false" ht="8.25" hidden="false" customHeight="true" outlineLevel="0" collapsed="false"/>
    <row r="890" customFormat="false" ht="8.25" hidden="false" customHeight="true" outlineLevel="0" collapsed="false"/>
    <row r="891" customFormat="false" ht="8.25" hidden="false" customHeight="true" outlineLevel="0" collapsed="false"/>
    <row r="892" customFormat="false" ht="8.25" hidden="false" customHeight="true" outlineLevel="0" collapsed="false"/>
    <row r="893" customFormat="false" ht="8.25" hidden="false" customHeight="true" outlineLevel="0" collapsed="false"/>
    <row r="894" customFormat="false" ht="8.25" hidden="false" customHeight="true" outlineLevel="0" collapsed="false"/>
    <row r="895" customFormat="false" ht="8.25" hidden="false" customHeight="true" outlineLevel="0" collapsed="false"/>
    <row r="896" customFormat="false" ht="8.25" hidden="false" customHeight="true" outlineLevel="0" collapsed="false"/>
    <row r="897" customFormat="false" ht="8.25" hidden="false" customHeight="true" outlineLevel="0" collapsed="false"/>
    <row r="898" customFormat="false" ht="8.25" hidden="false" customHeight="true" outlineLevel="0" collapsed="false"/>
    <row r="899" customFormat="false" ht="8.25" hidden="false" customHeight="true" outlineLevel="0" collapsed="false"/>
    <row r="900" customFormat="false" ht="8.25" hidden="false" customHeight="true" outlineLevel="0" collapsed="false"/>
    <row r="901" customFormat="false" ht="8.25" hidden="false" customHeight="true" outlineLevel="0" collapsed="false"/>
    <row r="902" customFormat="false" ht="8.25" hidden="false" customHeight="true" outlineLevel="0" collapsed="false"/>
    <row r="903" customFormat="false" ht="8.25" hidden="false" customHeight="true" outlineLevel="0" collapsed="false"/>
    <row r="904" customFormat="false" ht="8.25" hidden="false" customHeight="true" outlineLevel="0" collapsed="false"/>
    <row r="905" customFormat="false" ht="8.25" hidden="false" customHeight="true" outlineLevel="0" collapsed="false"/>
    <row r="906" customFormat="false" ht="8.25" hidden="false" customHeight="true" outlineLevel="0" collapsed="false"/>
    <row r="907" customFormat="false" ht="8.25" hidden="false" customHeight="true" outlineLevel="0" collapsed="false"/>
    <row r="908" customFormat="false" ht="8.25" hidden="false" customHeight="true" outlineLevel="0" collapsed="false"/>
    <row r="909" customFormat="false" ht="8.25" hidden="false" customHeight="true" outlineLevel="0" collapsed="false"/>
    <row r="910" customFormat="false" ht="8.25" hidden="false" customHeight="true" outlineLevel="0" collapsed="false"/>
    <row r="911" customFormat="false" ht="8.25" hidden="false" customHeight="true" outlineLevel="0" collapsed="false"/>
    <row r="912" customFormat="false" ht="8.25" hidden="false" customHeight="true" outlineLevel="0" collapsed="false"/>
    <row r="913" customFormat="false" ht="8.25" hidden="false" customHeight="true" outlineLevel="0" collapsed="false"/>
    <row r="914" customFormat="false" ht="8.25" hidden="false" customHeight="true" outlineLevel="0" collapsed="false"/>
    <row r="915" customFormat="false" ht="8.25" hidden="false" customHeight="true" outlineLevel="0" collapsed="false"/>
    <row r="916" customFormat="false" ht="8.25" hidden="false" customHeight="true" outlineLevel="0" collapsed="false"/>
    <row r="917" customFormat="false" ht="8.25" hidden="false" customHeight="true" outlineLevel="0" collapsed="false"/>
    <row r="918" customFormat="false" ht="8.25" hidden="false" customHeight="true" outlineLevel="0" collapsed="false"/>
    <row r="919" customFormat="false" ht="8.25" hidden="false" customHeight="true" outlineLevel="0" collapsed="false"/>
    <row r="920" customFormat="false" ht="8.25" hidden="false" customHeight="true" outlineLevel="0" collapsed="false"/>
    <row r="921" customFormat="false" ht="8.25" hidden="false" customHeight="true" outlineLevel="0" collapsed="false"/>
    <row r="922" customFormat="false" ht="8.25" hidden="false" customHeight="true" outlineLevel="0" collapsed="false"/>
    <row r="923" customFormat="false" ht="8.25" hidden="false" customHeight="true" outlineLevel="0" collapsed="false"/>
    <row r="924" customFormat="false" ht="8.25" hidden="false" customHeight="true" outlineLevel="0" collapsed="false"/>
    <row r="925" customFormat="false" ht="8.25" hidden="false" customHeight="true" outlineLevel="0" collapsed="false"/>
    <row r="926" customFormat="false" ht="8.25" hidden="false" customHeight="true" outlineLevel="0" collapsed="false"/>
    <row r="927" customFormat="false" ht="8.25" hidden="false" customHeight="true" outlineLevel="0" collapsed="false"/>
    <row r="928" customFormat="false" ht="8.25" hidden="false" customHeight="true" outlineLevel="0" collapsed="false"/>
    <row r="929" customFormat="false" ht="8.25" hidden="false" customHeight="true" outlineLevel="0" collapsed="false"/>
    <row r="930" customFormat="false" ht="8.25" hidden="false" customHeight="true" outlineLevel="0" collapsed="false"/>
    <row r="931" customFormat="false" ht="8.25" hidden="false" customHeight="true" outlineLevel="0" collapsed="false"/>
    <row r="932" customFormat="false" ht="8.25" hidden="false" customHeight="true" outlineLevel="0" collapsed="false"/>
    <row r="933" customFormat="false" ht="8.25" hidden="false" customHeight="true" outlineLevel="0" collapsed="false"/>
    <row r="934" customFormat="false" ht="8.25" hidden="false" customHeight="true" outlineLevel="0" collapsed="false"/>
    <row r="935" customFormat="false" ht="8.25" hidden="false" customHeight="true" outlineLevel="0" collapsed="false"/>
    <row r="936" customFormat="false" ht="8.25" hidden="false" customHeight="true" outlineLevel="0" collapsed="false"/>
    <row r="937" customFormat="false" ht="8.25" hidden="false" customHeight="true" outlineLevel="0" collapsed="false"/>
    <row r="938" customFormat="false" ht="8.25" hidden="false" customHeight="true" outlineLevel="0" collapsed="false"/>
    <row r="939" customFormat="false" ht="8.25" hidden="false" customHeight="true" outlineLevel="0" collapsed="false"/>
    <row r="940" customFormat="false" ht="8.25" hidden="false" customHeight="true" outlineLevel="0" collapsed="false"/>
    <row r="941" customFormat="false" ht="8.25" hidden="false" customHeight="true" outlineLevel="0" collapsed="false"/>
    <row r="942" customFormat="false" ht="8.25" hidden="false" customHeight="true" outlineLevel="0" collapsed="false"/>
    <row r="943" customFormat="false" ht="8.25" hidden="false" customHeight="true" outlineLevel="0" collapsed="false"/>
    <row r="944" customFormat="false" ht="8.25" hidden="false" customHeight="true" outlineLevel="0" collapsed="false"/>
    <row r="945" customFormat="false" ht="8.25" hidden="false" customHeight="true" outlineLevel="0" collapsed="false"/>
    <row r="946" customFormat="false" ht="8.25" hidden="false" customHeight="true" outlineLevel="0" collapsed="false"/>
    <row r="947" customFormat="false" ht="8.25" hidden="false" customHeight="true" outlineLevel="0" collapsed="false"/>
    <row r="948" customFormat="false" ht="8.25" hidden="false" customHeight="true" outlineLevel="0" collapsed="false"/>
    <row r="949" customFormat="false" ht="8.25" hidden="false" customHeight="true" outlineLevel="0" collapsed="false"/>
    <row r="950" customFormat="false" ht="8.25" hidden="false" customHeight="true" outlineLevel="0" collapsed="false"/>
    <row r="951" customFormat="false" ht="8.25" hidden="false" customHeight="true" outlineLevel="0" collapsed="false"/>
    <row r="952" customFormat="false" ht="8.25" hidden="false" customHeight="true" outlineLevel="0" collapsed="false"/>
    <row r="953" customFormat="false" ht="8.25" hidden="false" customHeight="true" outlineLevel="0" collapsed="false"/>
    <row r="954" customFormat="false" ht="8.25" hidden="false" customHeight="true" outlineLevel="0" collapsed="false"/>
    <row r="955" customFormat="false" ht="8.25" hidden="false" customHeight="true" outlineLevel="0" collapsed="false"/>
    <row r="956" customFormat="false" ht="8.25" hidden="false" customHeight="true" outlineLevel="0" collapsed="false"/>
    <row r="957" customFormat="false" ht="8.25" hidden="false" customHeight="true" outlineLevel="0" collapsed="false"/>
    <row r="958" customFormat="false" ht="8.25" hidden="false" customHeight="true" outlineLevel="0" collapsed="false"/>
    <row r="959" customFormat="false" ht="8.25" hidden="false" customHeight="true" outlineLevel="0" collapsed="false"/>
    <row r="960" customFormat="false" ht="8.25" hidden="false" customHeight="true" outlineLevel="0" collapsed="false"/>
    <row r="961" customFormat="false" ht="8.25" hidden="false" customHeight="true" outlineLevel="0" collapsed="false"/>
    <row r="962" customFormat="false" ht="8.25" hidden="false" customHeight="true" outlineLevel="0" collapsed="false"/>
    <row r="963" customFormat="false" ht="8.25" hidden="false" customHeight="true" outlineLevel="0" collapsed="false"/>
    <row r="964" customFormat="false" ht="8.25" hidden="false" customHeight="true" outlineLevel="0" collapsed="false"/>
    <row r="965" customFormat="false" ht="8.25" hidden="false" customHeight="true" outlineLevel="0" collapsed="false"/>
    <row r="966" customFormat="false" ht="8.25" hidden="false" customHeight="true" outlineLevel="0" collapsed="false"/>
    <row r="967" customFormat="false" ht="8.25" hidden="false" customHeight="true" outlineLevel="0" collapsed="false"/>
    <row r="968" customFormat="false" ht="8.25" hidden="false" customHeight="true" outlineLevel="0" collapsed="false"/>
    <row r="969" customFormat="false" ht="8.25" hidden="false" customHeight="true" outlineLevel="0" collapsed="false"/>
    <row r="970" customFormat="false" ht="8.25" hidden="false" customHeight="true" outlineLevel="0" collapsed="false"/>
    <row r="971" customFormat="false" ht="8.25" hidden="false" customHeight="true" outlineLevel="0" collapsed="false"/>
    <row r="972" customFormat="false" ht="8.25" hidden="false" customHeight="true" outlineLevel="0" collapsed="false"/>
    <row r="973" customFormat="false" ht="8.25" hidden="false" customHeight="true" outlineLevel="0" collapsed="false"/>
    <row r="974" customFormat="false" ht="8.25" hidden="false" customHeight="true" outlineLevel="0" collapsed="false"/>
    <row r="975" customFormat="false" ht="8.25" hidden="false" customHeight="true" outlineLevel="0" collapsed="false"/>
    <row r="976" customFormat="false" ht="8.25" hidden="false" customHeight="true" outlineLevel="0" collapsed="false"/>
    <row r="977" customFormat="false" ht="8.25" hidden="false" customHeight="true" outlineLevel="0" collapsed="false"/>
    <row r="978" customFormat="false" ht="8.25" hidden="false" customHeight="true" outlineLevel="0" collapsed="false"/>
    <row r="979" customFormat="false" ht="8.25" hidden="false" customHeight="true" outlineLevel="0" collapsed="false"/>
    <row r="980" customFormat="false" ht="8.25" hidden="false" customHeight="true" outlineLevel="0" collapsed="false"/>
    <row r="981" customFormat="false" ht="8.25" hidden="false" customHeight="true" outlineLevel="0" collapsed="false"/>
    <row r="982" customFormat="false" ht="8.25" hidden="false" customHeight="true" outlineLevel="0" collapsed="false"/>
    <row r="983" customFormat="false" ht="8.25" hidden="false" customHeight="true" outlineLevel="0" collapsed="false"/>
    <row r="984" customFormat="false" ht="8.25" hidden="false" customHeight="true" outlineLevel="0" collapsed="false"/>
    <row r="985" customFormat="false" ht="8.25" hidden="false" customHeight="true" outlineLevel="0" collapsed="false"/>
    <row r="986" customFormat="false" ht="8.25" hidden="false" customHeight="true" outlineLevel="0" collapsed="false"/>
    <row r="987" customFormat="false" ht="8.25" hidden="false" customHeight="true" outlineLevel="0" collapsed="false"/>
    <row r="988" customFormat="false" ht="8.25" hidden="false" customHeight="true" outlineLevel="0" collapsed="false"/>
    <row r="989" customFormat="false" ht="8.25" hidden="false" customHeight="true" outlineLevel="0" collapsed="false"/>
    <row r="990" customFormat="false" ht="8.25" hidden="false" customHeight="true" outlineLevel="0" collapsed="false"/>
    <row r="991" customFormat="false" ht="8.25" hidden="false" customHeight="true" outlineLevel="0" collapsed="false"/>
    <row r="992" customFormat="false" ht="8.25" hidden="false" customHeight="true" outlineLevel="0" collapsed="false"/>
    <row r="993" customFormat="false" ht="8.25" hidden="false" customHeight="true" outlineLevel="0" collapsed="false"/>
    <row r="994" customFormat="false" ht="8.25" hidden="false" customHeight="true" outlineLevel="0" collapsed="false"/>
    <row r="995" customFormat="false" ht="8.25" hidden="false" customHeight="true" outlineLevel="0" collapsed="false"/>
    <row r="996" customFormat="false" ht="8.25" hidden="false" customHeight="true" outlineLevel="0" collapsed="false"/>
    <row r="997" customFormat="false" ht="8.25" hidden="false" customHeight="true" outlineLevel="0" collapsed="false"/>
    <row r="998" customFormat="false" ht="8.25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62">
    <mergeCell ref="B2:J2"/>
    <mergeCell ref="B3:J3"/>
    <mergeCell ref="D4:G5"/>
    <mergeCell ref="H4:J4"/>
    <mergeCell ref="B5:C5"/>
    <mergeCell ref="B6:C6"/>
    <mergeCell ref="D6:G6"/>
    <mergeCell ref="B7:I7"/>
    <mergeCell ref="B8:C10"/>
    <mergeCell ref="B11:I11"/>
    <mergeCell ref="B12:D12"/>
    <mergeCell ref="B13:D13"/>
    <mergeCell ref="B14:D14"/>
    <mergeCell ref="B15:I15"/>
    <mergeCell ref="B16:G16"/>
    <mergeCell ref="B17:G17"/>
    <mergeCell ref="B18:G18"/>
    <mergeCell ref="B19:I19"/>
    <mergeCell ref="B20:C20"/>
    <mergeCell ref="B21:C21"/>
    <mergeCell ref="B22:C22"/>
    <mergeCell ref="B23:I23"/>
    <mergeCell ref="B27:I27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I44"/>
    <mergeCell ref="B46:J46"/>
    <mergeCell ref="B47:I47"/>
    <mergeCell ref="B48:I48"/>
    <mergeCell ref="B49:I49"/>
    <mergeCell ref="B50:I50"/>
    <mergeCell ref="B51:I51"/>
    <mergeCell ref="B52:I52"/>
    <mergeCell ref="B53:I53"/>
    <mergeCell ref="B54:I54"/>
    <mergeCell ref="B56:I56"/>
    <mergeCell ref="B57:I57"/>
    <mergeCell ref="B58:I58"/>
    <mergeCell ref="B60:J60"/>
    <mergeCell ref="B61:H61"/>
    <mergeCell ref="B62:H62"/>
    <mergeCell ref="B63:H63"/>
    <mergeCell ref="B64:H64"/>
    <mergeCell ref="B65:H65"/>
    <mergeCell ref="B66:H66"/>
    <mergeCell ref="B67:H67"/>
    <mergeCell ref="B68:I68"/>
    <mergeCell ref="B69:I69"/>
    <mergeCell ref="I71:J71"/>
  </mergeCells>
  <hyperlinks>
    <hyperlink ref="L30" r:id="rId1" display="Link"/>
    <hyperlink ref="L31" r:id="rId2" display="Link"/>
    <hyperlink ref="L32" r:id="rId3" display="Link"/>
    <hyperlink ref="L33" r:id="rId4" display="Link"/>
    <hyperlink ref="L34" r:id="rId5" display="Link"/>
    <hyperlink ref="L35" r:id="rId6" display="Link"/>
    <hyperlink ref="L36" r:id="rId7" display="Link"/>
    <hyperlink ref="L37" r:id="rId8" display="Link"/>
    <hyperlink ref="L38" r:id="rId9" display="Link"/>
    <hyperlink ref="L39" r:id="rId10" display="Link"/>
    <hyperlink ref="L40" r:id="rId11" display="Link"/>
    <hyperlink ref="L41" r:id="rId12" display="Link"/>
    <hyperlink ref="L42" r:id="rId13" display="Link"/>
    <hyperlink ref="L43" r:id="rId14" display="Link"/>
  </hyperlinks>
  <printOptions headings="false" gridLines="false" gridLinesSet="true" horizontalCentered="false" verticalCentered="false"/>
  <pageMargins left="0.720833333333333" right="0.213888888888889" top="0.361111111111111" bottom="0.499305555555556" header="0" footer="0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4.63"/>
    <col collapsed="false" customWidth="true" hidden="false" outlineLevel="0" max="2" min="2" style="0" width="10.5"/>
    <col collapsed="false" customWidth="true" hidden="false" outlineLevel="0" max="3" min="3" style="0" width="19.27"/>
    <col collapsed="false" customWidth="true" hidden="false" outlineLevel="0" max="4" min="4" style="0" width="28"/>
    <col collapsed="false" customWidth="true" hidden="false" outlineLevel="0" max="5" min="5" style="0" width="21.13"/>
    <col collapsed="false" customWidth="true" hidden="false" outlineLevel="0" max="6" min="6" style="0" width="17.63"/>
    <col collapsed="false" customWidth="true" hidden="false" outlineLevel="0" max="7" min="7" style="0" width="23.75"/>
    <col collapsed="false" customWidth="true" hidden="false" outlineLevel="0" max="8" min="8" style="0" width="5.88"/>
    <col collapsed="false" customWidth="true" hidden="false" outlineLevel="0" max="9" min="9" style="0" width="37.75"/>
    <col collapsed="false" customWidth="true" hidden="false" outlineLevel="0" max="10" min="10" style="0" width="23.38"/>
    <col collapsed="false" customWidth="true" hidden="false" outlineLevel="0" max="11" min="11" style="0" width="28.27"/>
    <col collapsed="false" customWidth="true" hidden="false" outlineLevel="0" max="26" min="12" style="0" width="8.63"/>
    <col collapsed="false" customWidth="true" hidden="false" outlineLevel="0" max="1025" min="27" style="0" width="12.63"/>
  </cols>
  <sheetData>
    <row r="1" customFormat="false" ht="1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30" hidden="false" customHeight="true" outlineLevel="0" collapsed="false">
      <c r="A2" s="2"/>
      <c r="B2" s="2"/>
      <c r="C2" s="2"/>
      <c r="D2" s="80" t="s">
        <v>100</v>
      </c>
      <c r="E2" s="80"/>
      <c r="F2" s="80"/>
      <c r="G2" s="80"/>
      <c r="H2" s="2"/>
      <c r="I2" s="81" t="s">
        <v>101</v>
      </c>
      <c r="J2" s="81"/>
      <c r="K2" s="8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8" hidden="false" customHeight="true" outlineLevel="0" collapsed="false">
      <c r="A3" s="2"/>
      <c r="B3" s="2"/>
      <c r="C3" s="2"/>
      <c r="D3" s="82" t="s">
        <v>102</v>
      </c>
      <c r="E3" s="83" t="s">
        <v>103</v>
      </c>
      <c r="F3" s="83" t="s">
        <v>104</v>
      </c>
      <c r="G3" s="83" t="s">
        <v>105</v>
      </c>
      <c r="H3" s="2"/>
      <c r="I3" s="84" t="s">
        <v>106</v>
      </c>
      <c r="J3" s="84" t="s">
        <v>107</v>
      </c>
      <c r="K3" s="84" t="s">
        <v>108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8" hidden="false" customHeight="true" outlineLevel="0" collapsed="false">
      <c r="A4" s="2"/>
      <c r="B4" s="2"/>
      <c r="C4" s="2"/>
      <c r="D4" s="82"/>
      <c r="E4" s="83" t="s">
        <v>109</v>
      </c>
      <c r="F4" s="83"/>
      <c r="G4" s="83" t="s">
        <v>110</v>
      </c>
      <c r="H4" s="2"/>
      <c r="I4" s="85" t="s">
        <v>111</v>
      </c>
      <c r="J4" s="86" t="s">
        <v>112</v>
      </c>
      <c r="K4" s="87" t="n">
        <v>0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8" hidden="false" customHeight="true" outlineLevel="0" collapsed="false">
      <c r="A5" s="2"/>
      <c r="B5" s="88" t="s">
        <v>113</v>
      </c>
      <c r="C5" s="33" t="s">
        <v>84</v>
      </c>
      <c r="D5" s="33" t="s">
        <v>114</v>
      </c>
      <c r="E5" s="89" t="n">
        <v>0.0065</v>
      </c>
      <c r="F5" s="89" t="n">
        <v>0.0165</v>
      </c>
      <c r="G5" s="33"/>
      <c r="H5" s="2"/>
      <c r="I5" s="85" t="s">
        <v>115</v>
      </c>
      <c r="J5" s="86" t="s">
        <v>116</v>
      </c>
      <c r="K5" s="90" t="s">
        <v>117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8" hidden="false" customHeight="true" outlineLevel="0" collapsed="false">
      <c r="A6" s="2"/>
      <c r="B6" s="88"/>
      <c r="C6" s="33" t="s">
        <v>85</v>
      </c>
      <c r="D6" s="33" t="s">
        <v>114</v>
      </c>
      <c r="E6" s="89" t="n">
        <v>0.03</v>
      </c>
      <c r="F6" s="89" t="n">
        <v>0.076</v>
      </c>
      <c r="G6" s="33"/>
      <c r="H6" s="2"/>
      <c r="I6" s="85" t="s">
        <v>118</v>
      </c>
      <c r="J6" s="86" t="s">
        <v>119</v>
      </c>
      <c r="K6" s="90" t="s">
        <v>120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8" hidden="false" customHeight="true" outlineLevel="0" collapsed="false">
      <c r="A7" s="2"/>
      <c r="B7" s="88"/>
      <c r="C7" s="33" t="s">
        <v>121</v>
      </c>
      <c r="D7" s="33" t="s">
        <v>122</v>
      </c>
      <c r="E7" s="89" t="n">
        <v>0.048</v>
      </c>
      <c r="F7" s="89" t="n">
        <v>0.15</v>
      </c>
      <c r="G7" s="33"/>
      <c r="H7" s="2"/>
      <c r="I7" s="85" t="s">
        <v>123</v>
      </c>
      <c r="J7" s="86" t="s">
        <v>124</v>
      </c>
      <c r="K7" s="90" t="s">
        <v>125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8" hidden="false" customHeight="true" outlineLevel="0" collapsed="false">
      <c r="A8" s="2"/>
      <c r="B8" s="88"/>
      <c r="C8" s="33" t="s">
        <v>126</v>
      </c>
      <c r="D8" s="33" t="s">
        <v>122</v>
      </c>
      <c r="E8" s="89" t="n">
        <v>0.0288</v>
      </c>
      <c r="F8" s="89" t="n">
        <v>0.09</v>
      </c>
      <c r="G8" s="91"/>
      <c r="H8" s="2"/>
      <c r="I8" s="85" t="s">
        <v>127</v>
      </c>
      <c r="J8" s="86" t="s">
        <v>128</v>
      </c>
      <c r="K8" s="90" t="s">
        <v>129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8" hidden="false" customHeight="true" outlineLevel="0" collapsed="false">
      <c r="A9" s="2"/>
      <c r="B9" s="33" t="s">
        <v>130</v>
      </c>
      <c r="C9" s="33" t="s">
        <v>86</v>
      </c>
      <c r="D9" s="33" t="s">
        <v>131</v>
      </c>
      <c r="E9" s="89" t="n">
        <v>0.03</v>
      </c>
      <c r="F9" s="89" t="n">
        <v>0.03</v>
      </c>
      <c r="G9" s="33"/>
      <c r="H9" s="2"/>
      <c r="I9" s="85" t="s">
        <v>132</v>
      </c>
      <c r="J9" s="86" t="s">
        <v>133</v>
      </c>
      <c r="K9" s="90" t="s">
        <v>134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8" hidden="false" customHeight="true" outlineLevel="0" collapsed="false">
      <c r="A10" s="2"/>
      <c r="B10" s="82" t="s">
        <v>18</v>
      </c>
      <c r="C10" s="82"/>
      <c r="D10" s="82"/>
      <c r="E10" s="92" t="n">
        <f aca="false">SUM(E5:E9)</f>
        <v>0.1433</v>
      </c>
      <c r="F10" s="92" t="n">
        <f aca="false">SUM(F5:F9)</f>
        <v>0.3625</v>
      </c>
      <c r="G10" s="3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8" hidden="false" customHeight="true" outlineLevel="0" collapsed="false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8" hidden="false" customHeight="true" outlineLevel="0" collapsed="false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8" hidden="false" customHeight="true" outlineLevel="0" collapsed="false">
      <c r="A13" s="2"/>
      <c r="B13" s="2" t="s">
        <v>135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</sheetData>
  <mergeCells count="5">
    <mergeCell ref="D2:G2"/>
    <mergeCell ref="I2:K2"/>
    <mergeCell ref="D3:D4"/>
    <mergeCell ref="B5:B8"/>
    <mergeCell ref="B10:D10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lastPrinted>2021-03-12T10:46:26Z</cp:lastPrinted>
  <dcterms:modified xsi:type="dcterms:W3CDTF">2021-03-12T10:48:26Z</dcterms:modified>
  <cp:revision>3</cp:revision>
  <dc:subject/>
  <dc:title/>
</cp:coreProperties>
</file>